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mp" ContentType="image/png"/>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119"/>
  <workbookPr/>
  <mc:AlternateContent xmlns:mc="http://schemas.openxmlformats.org/markup-compatibility/2006">
    <mc:Choice Requires="x15">
      <x15ac:absPath xmlns:x15ac="http://schemas.microsoft.com/office/spreadsheetml/2010/11/ac" url="/Users/user/Documents/GitHub/pg-ap-analytics/data-inputs/"/>
    </mc:Choice>
  </mc:AlternateContent>
  <xr:revisionPtr revIDLastSave="0" documentId="13_ncr:1_{CF8869E4-F4F8-1C48-831A-4BA6EF76689B}" xr6:coauthVersionLast="47" xr6:coauthVersionMax="47" xr10:uidLastSave="{00000000-0000-0000-0000-000000000000}"/>
  <bookViews>
    <workbookView xWindow="13360" yWindow="960" windowWidth="16880" windowHeight="14680" firstSheet="2" activeTab="6" xr2:uid="{00000000-000D-0000-FFFF-FFFF00000000}"/>
  </bookViews>
  <sheets>
    <sheet name="Time Table" sheetId="2" r:id="rId1"/>
    <sheet name="PGX ACS studies " sheetId="1" r:id="rId2"/>
    <sheet name="Model Structure " sheetId="3" r:id="rId3"/>
    <sheet name="Sheet1" sheetId="13" r:id="rId4"/>
    <sheet name="Model-1" sheetId="12" r:id="rId5"/>
    <sheet name="Model-2" sheetId="15" r:id="rId6"/>
    <sheet name="Parameters.STEMI" sheetId="16" r:id="rId7"/>
    <sheet name="Parameters.NSTEMI" sheetId="19" r:id="rId8"/>
    <sheet name="Intitial-Calculations" sheetId="17" r:id="rId9"/>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B4" i="17" l="1"/>
  <c r="CB5" i="17"/>
  <c r="CB3" i="17"/>
  <c r="CA3" i="17"/>
  <c r="BD11" i="17"/>
  <c r="BF11" i="17"/>
  <c r="C8" i="19"/>
  <c r="C7" i="19"/>
  <c r="R28" i="17"/>
  <c r="Q28" i="17"/>
  <c r="P28" i="17"/>
  <c r="I28" i="17"/>
  <c r="H28" i="17"/>
  <c r="M28" i="17" s="1"/>
  <c r="D28" i="17"/>
  <c r="R27" i="17"/>
  <c r="Q27" i="17"/>
  <c r="P27" i="17"/>
  <c r="I27" i="17"/>
  <c r="N27" i="17" s="1"/>
  <c r="H27" i="17"/>
  <c r="D27" i="17"/>
  <c r="R26" i="17"/>
  <c r="Q26" i="17"/>
  <c r="P26" i="17"/>
  <c r="I26" i="17"/>
  <c r="H26" i="17"/>
  <c r="D26" i="17"/>
  <c r="R25" i="17"/>
  <c r="Q25" i="17"/>
  <c r="P25" i="17"/>
  <c r="I25" i="17"/>
  <c r="H25" i="17"/>
  <c r="D25" i="17"/>
  <c r="R24" i="17"/>
  <c r="Q24" i="17"/>
  <c r="P24" i="17"/>
  <c r="I24" i="17"/>
  <c r="H24" i="17"/>
  <c r="M24" i="17" s="1"/>
  <c r="D24" i="17"/>
  <c r="F19" i="17"/>
  <c r="N15" i="17"/>
  <c r="N16" i="17"/>
  <c r="N17" i="17"/>
  <c r="N18" i="17"/>
  <c r="N14" i="17"/>
  <c r="M15" i="17"/>
  <c r="M16" i="17"/>
  <c r="M17" i="17"/>
  <c r="M18" i="17"/>
  <c r="M14" i="17"/>
  <c r="BD12" i="17"/>
  <c r="BF12" i="17" s="1"/>
  <c r="BD13" i="17"/>
  <c r="BF13" i="17" s="1"/>
  <c r="BD14" i="17"/>
  <c r="BF14" i="17" s="1"/>
  <c r="BD15" i="17"/>
  <c r="BE15" i="17" s="1"/>
  <c r="AX12" i="17"/>
  <c r="AZ12" i="17" s="1"/>
  <c r="AX13" i="17"/>
  <c r="AZ13" i="17" s="1"/>
  <c r="AX14" i="17"/>
  <c r="AY14" i="17" s="1"/>
  <c r="AX15" i="17"/>
  <c r="AZ15" i="17" s="1"/>
  <c r="AX11" i="17"/>
  <c r="AZ11" i="17" s="1"/>
  <c r="AR11" i="17"/>
  <c r="BW5" i="17"/>
  <c r="BX5" i="17" s="1"/>
  <c r="BW4" i="17"/>
  <c r="BX4" i="17" s="1"/>
  <c r="BW3" i="17"/>
  <c r="BX3" i="17" s="1"/>
  <c r="BN34" i="17"/>
  <c r="BN33" i="17"/>
  <c r="BN32" i="17"/>
  <c r="BN31" i="17"/>
  <c r="BN30" i="17"/>
  <c r="BN29" i="17"/>
  <c r="BN28" i="17"/>
  <c r="BN27" i="17"/>
  <c r="BN26" i="17"/>
  <c r="BN25" i="17"/>
  <c r="BN24" i="17"/>
  <c r="BN23" i="17"/>
  <c r="BN22" i="17"/>
  <c r="BN21" i="17"/>
  <c r="BN20" i="17"/>
  <c r="BN19" i="17"/>
  <c r="BN18" i="17"/>
  <c r="BN17" i="17"/>
  <c r="BN16" i="17"/>
  <c r="BN15" i="17"/>
  <c r="BN14" i="17"/>
  <c r="BN13" i="17"/>
  <c r="BN12" i="17"/>
  <c r="AR13" i="17"/>
  <c r="AR12" i="17"/>
  <c r="AR15" i="17"/>
  <c r="AS15" i="17" s="1"/>
  <c r="AR14" i="17"/>
  <c r="AT14" i="17" s="1"/>
  <c r="AQ5" i="17"/>
  <c r="AQ6" i="17"/>
  <c r="AQ7" i="17"/>
  <c r="AQ3" i="17"/>
  <c r="BB7" i="17"/>
  <c r="AW7" i="17"/>
  <c r="AR7" i="17"/>
  <c r="AV7" i="17" s="1"/>
  <c r="BB6" i="17"/>
  <c r="AW6" i="17"/>
  <c r="AR6" i="17"/>
  <c r="BA6" i="17" s="1"/>
  <c r="BB5" i="17"/>
  <c r="AW5" i="17"/>
  <c r="AR5" i="17"/>
  <c r="AV5" i="17" s="1"/>
  <c r="BB4" i="17"/>
  <c r="AW4" i="17"/>
  <c r="AP4" i="17"/>
  <c r="AR4" i="17" s="1"/>
  <c r="BB3" i="17"/>
  <c r="AW3" i="17"/>
  <c r="AR3" i="17"/>
  <c r="AV3" i="17" s="1"/>
  <c r="AA10" i="17"/>
  <c r="Z10" i="17"/>
  <c r="Y10" i="17"/>
  <c r="AA9" i="17"/>
  <c r="Z9" i="17"/>
  <c r="Y9" i="17"/>
  <c r="AJ9" i="17" s="1"/>
  <c r="AM9" i="17" s="1"/>
  <c r="AA8" i="17"/>
  <c r="Z8" i="17"/>
  <c r="Y8" i="17"/>
  <c r="AK8" i="17" s="1"/>
  <c r="AA7" i="17"/>
  <c r="Z7" i="17"/>
  <c r="Y7" i="17"/>
  <c r="AJ7" i="17" s="1"/>
  <c r="AA6" i="17"/>
  <c r="Z6" i="17"/>
  <c r="Y6" i="17"/>
  <c r="AA5" i="17"/>
  <c r="Z5" i="17"/>
  <c r="Y5" i="17"/>
  <c r="AJ5" i="17" s="1"/>
  <c r="AM5" i="17" s="1"/>
  <c r="M25" i="17" l="1"/>
  <c r="M27" i="17"/>
  <c r="BZ5" i="17"/>
  <c r="CA5" i="17" s="1"/>
  <c r="BZ4" i="17"/>
  <c r="CA4" i="17" s="1"/>
  <c r="BZ3" i="17"/>
  <c r="N24" i="17"/>
  <c r="N28" i="17"/>
  <c r="BE11" i="17"/>
  <c r="BE14" i="17"/>
  <c r="BE13" i="17"/>
  <c r="BE12" i="17"/>
  <c r="N26" i="17"/>
  <c r="BF15" i="17"/>
  <c r="N25" i="17"/>
  <c r="M26" i="17"/>
  <c r="AZ14" i="17"/>
  <c r="AY11" i="17"/>
  <c r="AY15" i="17"/>
  <c r="AY13" i="17"/>
  <c r="BN35" i="17"/>
  <c r="AY12" i="17"/>
  <c r="AQ4" i="17"/>
  <c r="AT15" i="17"/>
  <c r="AS14" i="17"/>
  <c r="BA5" i="17"/>
  <c r="AV6" i="17"/>
  <c r="AV4" i="17"/>
  <c r="BA4" i="17"/>
  <c r="BA3" i="17"/>
  <c r="BA7" i="17"/>
  <c r="AH8" i="17"/>
  <c r="AI8" i="17"/>
  <c r="AL8" i="17" s="1"/>
  <c r="AJ8" i="17"/>
  <c r="AM8" i="17" s="1"/>
  <c r="AK9" i="17"/>
  <c r="AK5" i="17"/>
  <c r="AH7" i="17"/>
  <c r="AI7" i="17"/>
  <c r="AL7" i="17" s="1"/>
  <c r="AH10" i="17"/>
  <c r="AI10" i="17"/>
  <c r="AL10" i="17" s="1"/>
  <c r="AK7" i="17"/>
  <c r="AJ6" i="17"/>
  <c r="AM6" i="17" s="1"/>
  <c r="AM7" i="17"/>
  <c r="AJ10" i="17"/>
  <c r="AM10" i="17" s="1"/>
  <c r="AH5" i="17"/>
  <c r="AK6" i="17"/>
  <c r="AH9" i="17"/>
  <c r="AK10" i="17"/>
  <c r="AI6" i="17"/>
  <c r="AL6" i="17" s="1"/>
  <c r="AI5" i="17"/>
  <c r="AL5" i="17" s="1"/>
  <c r="AI9" i="17"/>
  <c r="AL9" i="17" s="1"/>
  <c r="AH6" i="17"/>
  <c r="H6" i="17" l="1"/>
  <c r="I6" i="17"/>
  <c r="J6" i="17"/>
  <c r="H7" i="17"/>
  <c r="I7" i="17"/>
  <c r="J7" i="17"/>
  <c r="C8" i="17"/>
  <c r="D6" i="17" s="1"/>
  <c r="K18" i="17"/>
  <c r="L18" i="17"/>
  <c r="J18" i="17"/>
  <c r="K17" i="17"/>
  <c r="L17" i="17"/>
  <c r="J17" i="17"/>
  <c r="K16" i="17"/>
  <c r="L16" i="17"/>
  <c r="J16" i="17"/>
  <c r="K15" i="17"/>
  <c r="L15" i="17"/>
  <c r="J15" i="17"/>
  <c r="K14" i="17"/>
  <c r="L14" i="17"/>
  <c r="J14" i="17"/>
  <c r="D7" i="17" l="1"/>
  <c r="D8" i="17" l="1"/>
  <c r="H8" i="17"/>
  <c r="I8" i="17"/>
  <c r="G8" i="17"/>
  <c r="F8" i="17"/>
  <c r="J8" i="17"/>
  <c r="E8" i="1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tc={77662616-55B5-4DAB-9456-243F05F042AB}</author>
  </authors>
  <commentList>
    <comment ref="X2" authorId="0" shapeId="0" xr:uid="{77662616-55B5-4DAB-9456-243F05F042AB}">
      <text>
        <t xml:space="preserve">[Threaded comment]
Your version of Excel allows you to read this threaded comment; however, any edits to it will get removed if the file is opened in a newer version of Excel. Learn more: https://go.microsoft.com/fwlink/?linkid=870924
Comment:
    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6">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futureMetadata>
  <valueMetadata count="16">
    <bk>
      <rc t="1" v="0"/>
    </bk>
    <bk>
      <rc t="1" v="1"/>
    </bk>
    <bk>
      <rc t="1" v="2"/>
    </bk>
    <bk>
      <rc t="1" v="3"/>
    </bk>
    <bk>
      <rc t="1" v="4"/>
    </bk>
    <bk>
      <rc t="1" v="5"/>
    </bk>
    <bk>
      <rc t="1" v="6"/>
    </bk>
    <bk>
      <rc t="1" v="7"/>
    </bk>
    <bk>
      <rc t="1" v="8"/>
    </bk>
    <bk>
      <rc t="1" v="9"/>
    </bk>
    <bk>
      <rc t="1" v="10"/>
    </bk>
    <bk>
      <rc t="1" v="11"/>
    </bk>
    <bk>
      <rc t="1" v="12"/>
    </bk>
    <bk>
      <rc t="1" v="13"/>
    </bk>
    <bk>
      <rc t="1" v="14"/>
    </bk>
    <bk>
      <rc t="1" v="15"/>
    </bk>
  </valueMetadata>
</metadata>
</file>

<file path=xl/sharedStrings.xml><?xml version="1.0" encoding="utf-8"?>
<sst xmlns="http://schemas.openxmlformats.org/spreadsheetml/2006/main" count="866" uniqueCount="550">
  <si>
    <t>Time</t>
  </si>
  <si>
    <t xml:space="preserve">October </t>
  </si>
  <si>
    <t xml:space="preserve">November </t>
  </si>
  <si>
    <t>December</t>
  </si>
  <si>
    <t>January</t>
  </si>
  <si>
    <t xml:space="preserve">activity </t>
  </si>
  <si>
    <t>week 1</t>
  </si>
  <si>
    <t>week 2</t>
  </si>
  <si>
    <t>week 3</t>
  </si>
  <si>
    <t>week 4</t>
  </si>
  <si>
    <t xml:space="preserve">extraction Data </t>
  </si>
  <si>
    <t xml:space="preserve">develop decision problem table </t>
  </si>
  <si>
    <t xml:space="preserve">develop decision model structure </t>
  </si>
  <si>
    <t xml:space="preserve">validate model (peer validation, KP, SU) </t>
  </si>
  <si>
    <t xml:space="preserve">develop list of parameter </t>
  </si>
  <si>
    <t xml:space="preserve">build table of parameters  </t>
  </si>
  <si>
    <t xml:space="preserve">code model </t>
  </si>
  <si>
    <t xml:space="preserve">run analysis </t>
  </si>
  <si>
    <t xml:space="preserve">present results </t>
  </si>
  <si>
    <t xml:space="preserve">write report </t>
  </si>
  <si>
    <t xml:space="preserve">Clop: develop list of parameter </t>
  </si>
  <si>
    <t xml:space="preserve">Clop: build table of parameters  </t>
  </si>
  <si>
    <t xml:space="preserve">Clop: code model </t>
  </si>
  <si>
    <t xml:space="preserve">Clop: run analysis </t>
  </si>
  <si>
    <t xml:space="preserve">Clop: present results </t>
  </si>
  <si>
    <t xml:space="preserve">Clop: write report </t>
  </si>
  <si>
    <t>MSR: Adr V Cost:</t>
  </si>
  <si>
    <t xml:space="preserve">reviewer </t>
  </si>
  <si>
    <t xml:space="preserve">title </t>
  </si>
  <si>
    <t xml:space="preserve">Year </t>
  </si>
  <si>
    <t xml:space="preserve">Author </t>
  </si>
  <si>
    <t xml:space="preserve">country </t>
  </si>
  <si>
    <t xml:space="preserve">Study population / Age </t>
  </si>
  <si>
    <t xml:space="preserve">gene of interest </t>
  </si>
  <si>
    <t>Intervention</t>
  </si>
  <si>
    <t>Comparator</t>
  </si>
  <si>
    <t xml:space="preserve">Time horizon </t>
  </si>
  <si>
    <t>Study perspective</t>
  </si>
  <si>
    <t xml:space="preserve">model type </t>
  </si>
  <si>
    <t>Data sources</t>
  </si>
  <si>
    <t>Resource and costs</t>
  </si>
  <si>
    <t>Consequences</t>
  </si>
  <si>
    <t xml:space="preserve">Health states included in the Markov </t>
  </si>
  <si>
    <t xml:space="preserve">length of Markov stages </t>
  </si>
  <si>
    <t>Uncertainty (variables - analysis)</t>
  </si>
  <si>
    <t>cost-effectiveness conclusion</t>
  </si>
  <si>
    <t xml:space="preserve">Study DOI / URL </t>
  </si>
  <si>
    <t>key assumptions of the model or any note useful for modelling</t>
  </si>
  <si>
    <t>Primary outcomes</t>
  </si>
  <si>
    <t>Model inputs (1)</t>
  </si>
  <si>
    <t>Model inputs (2)</t>
  </si>
  <si>
    <t>Ali</t>
  </si>
  <si>
    <t>Short- and long-term cost-effectiveness analysis of CYP2C19 genotype-guided therapy, universal clopidogrel, versus universal ticagrelor in post-percutaneous coronary intervention patients in Qatar</t>
  </si>
  <si>
    <t>AlMukdad</t>
  </si>
  <si>
    <t xml:space="preserve">QATAR - </t>
  </si>
  <si>
    <t xml:space="preserve">post-PCI patients with ACS.  
</t>
  </si>
  <si>
    <t xml:space="preserve">CYP2C19 </t>
  </si>
  <si>
    <t>genetic testing to guide antiplatelet selection, so that CYP2C19*2 or *3 LOF allele carriers will receive ticagrelor and CYP2C19*2 or *3 LOF allele non-carriers will receive clopidogrel. 
 For all treatment strate_x0002_gies, patients received DAPT over a 12-month duration. In the genotype-guided arm, the LOF allele was considered regardless of whether patients were intermediate metabolizers, i.e. intermediate enzyme activity such as *1/*2, *1/*3, *2/*17, or poor metabolizers, i.e. re_x0002_duced or deficient enzyme activity such as *2/*2, *2/*3, *3/*3.</t>
  </si>
  <si>
    <t>universal administration of clopidogrel 75 mg oral tablet once daily to all patients; (ii) universal administration of ticagrelor 90 mg oral tablet twice daily to all patients; and</t>
  </si>
  <si>
    <t xml:space="preserve"> 1 year decision tree and 20 year Markov</t>
  </si>
  <si>
    <t xml:space="preserve"> hospital perspective</t>
  </si>
  <si>
    <t xml:space="preserve">Decision tree + Markov </t>
  </si>
  <si>
    <t>PLATO trial , Meta Analysis.
The probabilities of the clinical outcomes in the genotype-guided therapy arm were obtained from the PLATO genetic substudy [21]. 
The calculations of the transition probabilities for the health states in the Markov model were based on the PLATO health economic substudy, in which the probability of death is multiplied by a constant value that represents the ‘hazard ratio over standard mortality’ (Appendix 1) [24, 29].</t>
  </si>
  <si>
    <t>only the costs of direct medical resources in patient management were taken into consideration. Resources and how they are used were based on published clinical practice guidelines, adapted to the local perspective according to the available clinical guidelines at HMC [
]. The cost per patient in the different model pathways (health states) was calculated as the initial therapy cost added to the cost of hospitalization, resources consumed for monitoring, and screening tests throughout the duration therapy, including follow up.</t>
  </si>
  <si>
    <t xml:space="preserve">Patients were exclusively differentiated into a ‘success’ or a ‘failure’ outcome health state. Success was defined as survival with no event (i.e. without MI, stroke, cardiovascular death, or stent thrombosis), with/without ADRs (no premature discontinuation due to ADRs); i.e. MI, stroke, cardiovascular death, and stent thrombosis were successfully prevented. Failure was defined as the occurrence of MI, stroke, cardiovascular death, or stent thrombosis (with/without ADRs), or the discontinuation of the medication due to ADRs; i.e. MI, stroke, cardiovascular death, or stent thrombosis were not prevented, or the medication was prematurely discontinued.  Since only 1.5% of the patients included in the PLATO trial had multiple cardiovascular events [8], it was assumed that during the one year, patients could not have MI, stroke, or stent thrombosis concurrently. The
major bleeding and dyspnea were the ADRs of interest in the current model, including those causing therapy discontinuation, and they could occur regardless of the patient's cardiovascular event state. Major bleeding was defined as non-coronary artery bypass
grafting (CABG) Thrombolysis in Myocardial Infarction (TIMI) related to major bleeding
[23]. Discontinuation was defined as premature discontinuation of therapy because of
ADRs after which patients stopped DAPT and continued on aspirin monotherapy lifelong. </t>
  </si>
  <si>
    <t>‘no event’, ‘post MI’, ‘post stroke’,  ‘death’ , "non-fatal MI", "non-fatal stroke". 
Key assumptions in the Markov model structure were that, first, there was no treatment effect after the one-year short-term model as ticagrelor and clopidogrel were both stopped, and patients continued on aspirin monotherapy only . Second, ADRs (i.e. major bleeding and dyspnea) are not explicitly modeled in the Markov model structure because ADRs are not prognostic in terms of long-term effects (beyond the one-year model follow up) on survival, quality of life, and costs  Finally, it was assumed that patients, who had stent thrombosis by the end of the one-year non-Markov model, only made transition to the ‘no event’ and ‘dead’ states in the Markov follow-up.</t>
  </si>
  <si>
    <t xml:space="preserve">1 year </t>
  </si>
  <si>
    <t>Accounting for variability in acquisition costs with the availability of cheaper generics, a one-way sensitivity analysis was conducted for the costs of antiplatelets acquisition. 
To account for real-life interactions among different concurrent inherent uncertainties in key input data, the analysis of clinical and utility input values in the study's two-component model was based on a multivariate analysis, using Monte Carlo simulation via @Risk-7.6® (Palisade Corporation, NY, US). Based on 10,000 iterations, a multivariate sensitivity analysis that included variations in all clinical probabilities, utility values, and mutation probability. This was based on 95% CI uncertainty range and a trigen type of distribution for the probabilities. For the utility values, where CI was not available, ±10% variation with a triangular distribution was used. Trigen and Triangular distributions were, therefore, respectively used as relevant.</t>
  </si>
  <si>
    <t>based on the study perspective and assumptions, and regardless of the acquisition costs of clopidogrel and ticagrelor, CYP2C19 genotype-guided therapy remained at least a cost-effective antiplatelet strategy compared to either universal use of clopidogrel or ticagrelor over the short-term and long-term evaluations, and the universal clopidogrel was dominant and cost-effective compared to universal ticagrelor in the short-term and long-term analyses, respectively.</t>
  </si>
  <si>
    <t>https://doi.org/10.1016/j.ijcard.2021.01.044</t>
  </si>
  <si>
    <t>first, there was no treatment effect after the one-year short-term model as ticagrelor and clopidogrel were both stopped, and patients continued on aspirin monotherapy only [24]. Second, ADRs (i.e. major bleeding and dyspnea) are not explicitly modeled in the Markov model structure because ADRs are not prognostic in terms of long-term effects (beyond the one-year model follow up) on survival, quality of life, and costs [24]. Finally, it was assumed that patients, who had stent thrombosis by the end of the one-year non-Markov model, only made transition to the ‘no event’ and ‘dead’ states in the Markov follow-up.</t>
  </si>
  <si>
    <t>CYP2C19-guided antiplatelet therapy: a cost-effectiveness analysis of 30-day and 1-year outcomes following percutaneous coronary intervention</t>
  </si>
  <si>
    <t>Borse</t>
  </si>
  <si>
    <t>USA</t>
  </si>
  <si>
    <r>
      <t xml:space="preserve">CAD patients undergoing PCI and treated with aspirin and a P2Y12 inhibitor for atleast 12 months. 
</t>
    </r>
    <r>
      <rPr>
        <sz val="12"/>
        <color rgb="FFFF0000"/>
        <rFont val="Calibri"/>
        <family val="2"/>
        <scheme val="minor"/>
      </rPr>
      <t>They are not ACS and should be excluded.</t>
    </r>
  </si>
  <si>
    <t>genotype-guided therapy (CYP2C19 genotypingwith subsequent use of prasugrel for individuals carry-ing 1 or 2 LOF alleles and clopidogrel for individualswith 0 LOF alleles). For patients undergoing CYP2C19 genetic testing, we assumed that all LOF allele carri-ers would receive prasugrel instead of clopidogrel,as recommended by the Clinical Pharmacogenetics Implementation Consortium guidelines</t>
  </si>
  <si>
    <t>universal clopidogrel (clopidogrel for allindividuals without genotyping); universal prasugrel(prasugrel for all individuals without genotyping)</t>
  </si>
  <si>
    <t>Two time horizons wereinvestigated with the same decision tree model: 
30 days to evaluate early outcomes (primary analysis) and one year to evaluate total outcomes (secondary analysis).</t>
  </si>
  <si>
    <t>US healthcare payer’s perspective</t>
  </si>
  <si>
    <t xml:space="preserve">decision tree </t>
  </si>
  <si>
    <t>Publicly available data sources and published studies wereused for all model inputs.  meta-analysis by Mega and colleagues, which included ninestudies of CAD patients undergoing PCI, with enrich-ment from the TRITON TIMI-38 clinical trial thatcompared clinical outcomes following randomization toeither clopidogrel or prasugrel in ACS patients under-going PCI. The cost estimates used in the analysisare reported in 2014 US dollars ($) and are based onMedicare reimbursement rates.</t>
  </si>
  <si>
    <t xml:space="preserve">cost of drugs, genetic test. Managing MACE , bleeding , and ST event. </t>
  </si>
  <si>
    <t>MACE (defined as composite of cardiovascular death, myocardial infarction or ischemic stroke events), ST(defined as definite or probable ST events according to the Academic Research Consortium criteria) and major bleeding (defined as major bleeding events unrelated to coronary artery bypass graft surgery according to the Thrombolysis in Myocardial Infarction [TIMI] crite-ria) at 30 days and 1 year.  
Model outcomes were calculated as the number of MACE, ST and major bleed-ing events avoided in the genotype-guided treatment arm compared with use of either universal clopidogrelor universal prasugrel per 10,000 patients treated.
The expected event costs per treated patient and The incremental cost–effectiveness ratio value represents the cost to avoid a major cardiovascular or bleeding event.</t>
  </si>
  <si>
    <t xml:space="preserve">not applicable </t>
  </si>
  <si>
    <t xml:space="preserve">Probabilistic sensitivity analyses were performed using 10,000 Monte Carlo simulations to investigate the impact of parameter uncertainty on the early outcome and total outcome cost–effectiveness results. 
All model inputs were parameterized using a triangular distribution with the base-case value representing the peak value and reported 95% confidence intervals or ranges, when available, or ± 20% of the base-case value representing the minimum and maximum values for individual inputparameters. </t>
  </si>
  <si>
    <t xml:space="preserve">In the current investigation of a hypothetical US cohort of CAD patients undergoing PCI, selecting antiplatelet therapy based on a CYP2C19 genetic test result was projected to avoid major cardiovascular or bleeding adverse events at reasonable costs over the course of 30 days and 1 year following PCI when compared with universal clopidogrel and universal prasugrel. Taken together, these results suggest that implementing agenotype-guided approach to optimize P2Y12 inhibitor selection in clinical practice could help health systems achieve lower readmission rates within the first 30 daysfollowing PCI. </t>
  </si>
  <si>
    <t>DOI: 10.2217/pgs-2017-0075</t>
  </si>
  <si>
    <t xml:space="preserve">It was also assumed that information on CYP2C19 genotype would be available either pre-emptively or with prompt turnaround to sufficiently guide drug selection duringthe index PCI hospitalization, as described by institutions that have implemented CYP2C19 genotypinginto clinical practice. 
NOTE: sensitivity and specificity of 0.9999 are assumed and changed in snsitivity analysis between 0.95 - 1. </t>
  </si>
  <si>
    <t>Cost Effectiveness of a CYP2C19 Genotype-Guided Strategy in Patients with Acute Myocardial Infarction: Results from the POPular Genetics Trial</t>
  </si>
  <si>
    <t xml:space="preserve">Claassens </t>
  </si>
  <si>
    <t>Netherlands</t>
  </si>
  <si>
    <t xml:space="preserve">patients with STEMI undergoing primary PCI.
Mean age of the trial was 61 year. </t>
  </si>
  <si>
    <t>CYP2C19 genotype-guided strategy, where patients without CYP2C19*2 or *3 loss-of-function alleles were prescribed clopidogrel 75 mg once daily and ticagrelor or prasugrel (dosage identical to standard treatment) if they were carriers of such a loss-of-function allele. All patients also received guideline-recommended ASA.</t>
  </si>
  <si>
    <t xml:space="preserve">standard treatment with the P2Y12 inhibitors ticagrelor 90 mg twice daily or prasugrel 5 or 10 mg once daily based on the summary of product characteris_x0002_tics approved by the European Medicines Agency. </t>
  </si>
  <si>
    <t xml:space="preserve"> 1-year decision tree. lifelong Markov model</t>
  </si>
  <si>
    <t xml:space="preserve">health care </t>
  </si>
  <si>
    <t>POPular Genetics Trial</t>
  </si>
  <si>
    <t xml:space="preserve">only medical costs were included. Cost categories were treatment costs (genetic test and diferent antiplatelet drugs) and costs associated with the 
diferent events: minor bleeding, major bleeding, nonfatal MI, nonfatal stroke, post-MI, post-stroke, and death. The costs associated with the use of ASA and other medication 
were excluded from the analysis, since we assumed this would afect both treatment strategies equally. </t>
  </si>
  <si>
    <t xml:space="preserve">Bleeding(minor - major) , strok , miocardial infarctin and death. 
Health utilities, measured in quality-adjusted life-years (QALYs), were dependent on the events experienced by patients (Table  2). Health utility estimates were either derived from the POPular Genetics trial (using the EQ_x0002_5D-5L questionnaire) or, if data were not available from the trial, derived from literature focused on the Dutch health_x0002_care system with similar populations. </t>
  </si>
  <si>
    <t>The Markov model structure is identical to previously published mdels. States are included : Four disease transient states were included to refect the lifetime pro_x0002_gression of individuals after STEMI, including MI, post-MI, 
stroke, and post-stroke. Additionally, the model comprised two absorbing states, defned as cardiovascular death and noncardiovascular death.</t>
  </si>
  <si>
    <t>yearly cycles</t>
  </si>
  <si>
    <t>Four additional scenarios were conducted to capture the efect of the time horizon (1, 5, 10, and 25 years in the Markov model; sce_x0002_nario 1); adjustment of the discount rates to both costs and utilities at 4% (scenario 2); equal drug prices for all three drugs at €0.05/day, to mimic the availability of generic variants in the future (scenario 3); and equal distribution of the cohort over post-MI, post-stroke, and death (both cardiovascular death and  noncardiovascular death) at the start of the Markov model for both strategies to account for the uncertainty that a genotype-guided strategy does not result in numerically less stroke and MI as seen in the POPular Genetics trial (scenario 4).  For the sensitiv_x0002_ity analyses, the estimated range of each parameter was based on the 95% confdence interval (CI) in the studies. If the 95% CI was not available, ranges were calculated with a standard error of the mean of 25%. For univariate deterministic sensitivity analyses, each of the parameters was varied one by one over the 95% CI to examine the infuence of individual parameters on the ICER.</t>
  </si>
  <si>
    <t>In patients with STEMI undergoing primary PCI, a CYP2C19 genotype-guided strategy compared with stand_x0002_ard treatment with ticagrelor or prasugrel resulted in QALYs 
gained and cost savings.</t>
  </si>
  <si>
    <t>DO=10.1007%2fs40256-021-00496-4</t>
  </si>
  <si>
    <t>One of the assumptions underpinning the model was that 
patients in both groups were treated with ASA monotherapy after the 1-year trial period was fnished. Therefore, no dif_x0002_ference in bleeding rates was expected in the Markov model. 
Furthermore, bleeding usually decreases quality of life for 
only a short period. Hence, bleeding was not included as a 
separate health state in the Markov model. We assumed that patients could not develop multiple events during the 1-year The CYP2C19*2 and *3 alleles are the most common loss-of-function alleles, and  almost one-third of people in western populations carry one or two of these alleles [4]. 
In addition, we assumed that recurrent stroke or 
MI could only happen with a minimum interval of 1 year.</t>
  </si>
  <si>
    <t>Cost-effectiveness of CYP2C19-guided P2Y12 inhibitors in Veterans undergoing percutaneous coronary intervention for acute coronary syndromes</t>
  </si>
  <si>
    <t>Dong</t>
  </si>
  <si>
    <t xml:space="preserve">Veterans post-ACS/PCI. Type of ACS not specified. </t>
  </si>
  <si>
    <t>CYP2C19</t>
  </si>
  <si>
    <t xml:space="preserve">test results indicated CYP2C19
status (i.e. functional or LOF) and were available when P2Y12 in_x0002_hibitors were prescribed. Original ticagrelor or prasugrel assign_x0002_ments were de-escalated to clopidogrel if CYP2C19 was functional. The original clopidogrel assignment was escalated to prasugrel or ticagrelor if CYP2C19 LOF status was present. Otherwise, baseline assignment continued for 12 months. </t>
  </si>
  <si>
    <t>routine treatment with Clopidogrel , Prasugrel and Ticagrelor. Baseline P2Y12 inhibitor assignment
was 74.4% clopidogrel, 5.4% prasugrel, and 20.2% ticagrelor.</t>
  </si>
  <si>
    <t>12-month</t>
  </si>
  <si>
    <t xml:space="preserve"> Veterans Health Adminis_x0002_tration (VHA) of the U</t>
  </si>
  <si>
    <t xml:space="preserve"> decision tree</t>
  </si>
  <si>
    <t xml:space="preserve">TAILOR-PCI. 
The POPular Genetics RCT. 
The cohort size and baseline P2Y12 inhibitor assignment were based on VA data (Supplementary material online, Supplemental Methods 1, Table S1). 
CYP2C19 LOF prevalence was based on published data (Supplementary
material online, Supplemental Methods 2).9–11. RCTs and meta-analysis. </t>
  </si>
  <si>
    <t xml:space="preserve">Direct medical payments from VHA’s perspective that are relevant for
patient care included CYP2C19 testing, medication, and event costs and were abstracted from the fiscal year 2020 VHA administrative data. 
</t>
  </si>
  <si>
    <t xml:space="preserve">escalation, de-escalation, MI, stroke, bleeds, CV-related death, life years, deaths, QALYs, and
cost. The primary outcome, cost/QALY gained or the incremental cost_x0002_effectiveness ratio (ICER), was calculated by dividing.
the incremental cost by the incremental gain in QALYs for CYP2C19 testing relative to no CYP2C19 testing.
</t>
  </si>
  <si>
    <t xml:space="preserve">this is a decision tree which captured short term outcomes. </t>
  </si>
  <si>
    <t>not relevant</t>
  </si>
  <si>
    <t xml:space="preserve">For the one_x0002_way SA, the minimum and maximum values were individually tested for 27/62 model inputs (i.e. CYP2C19 LOF carrier prevalence, HSUVs, event probabilities and costs of drugs, CYP2C19 testing, events). For the PSA, 1000 Monte Carlo simulations were completed using triangular distribu_x0002_tions for CYP2C19 LOF carrier prevalence, costs, and event probabilities; and beta distributions for HSUVs. </t>
  </si>
  <si>
    <t xml:space="preserve"> In comparison to no CYP2C19 testing, CYP2C19 testing was dominant (health gains of 0.0027 QALYs and cost savings of $527 per person) and thus a cost-effective and high-value strategy.</t>
  </si>
  <si>
    <t>https://doi.org/10.1093/ehjqcco/qcac031</t>
  </si>
  <si>
    <r>
      <t xml:space="preserve">Implementation scenarios investigated implementation factors to identify the minimum values needed to ensure CYP2C19 testing re_x0002_mained cost-effective and high-value. 
Adherence to CYP2C19 test results was 90% for de-escalation and 85% for escalation per RCTs.2,3 For the no CYP2C19 testing strategy, CYP2C19 testing was not completed, and original P2Y12 inhibitor assignments were not changed.
Note:    </t>
    </r>
    <r>
      <rPr>
        <b/>
        <sz val="12"/>
        <color theme="1"/>
        <rFont val="Calibri"/>
        <family val="2"/>
        <scheme val="minor"/>
      </rPr>
      <t>TAILOR-PCI</t>
    </r>
    <r>
      <rPr>
        <sz val="12"/>
        <color theme="1"/>
        <rFont val="Calibri"/>
        <family val="2"/>
        <scheme val="minor"/>
      </rPr>
      <t xml:space="preserve"> enrolled 82% with ACS and was the first
RCT to estimate treatment effects of CYP2C19-guided ‘escala_x0002_tion’.2 CYP2C19 LOF carriers were randomized to prasugrel or ticagrelor vs. clopidogrel and resulted in a 34% improvement in CV events among CYP2C19 LOF carriers.2 The </t>
    </r>
    <r>
      <rPr>
        <b/>
        <sz val="12"/>
        <color theme="1"/>
        <rFont val="Calibri"/>
        <family val="2"/>
        <scheme val="minor"/>
      </rPr>
      <t>POPular Genetics</t>
    </r>
    <r>
      <rPr>
        <sz val="12"/>
        <color theme="1"/>
        <rFont val="Calibri"/>
        <family val="2"/>
        <scheme val="minor"/>
      </rPr>
      <t xml:space="preserve"> RCT tested CYP2C19-guided ‘de-escalation’ in patients with STEMI treated with PCI. CYP2C19 LOF carriers were randomized to ticagrelor vs. CYP2C19-guided therapy, and functional CYP2C19 carriers were preferentially prescribed. </t>
    </r>
  </si>
  <si>
    <t>Cost-effectiveness analysis of pharmacogenomics-guided clopidogrel treatment in Spanish patients undergoing percutaneous coronary intervention</t>
  </si>
  <si>
    <t xml:space="preserve">Fragoulakis </t>
  </si>
  <si>
    <t>Spain</t>
  </si>
  <si>
    <t>18 years of age, were diagnosed with CAD and underwent PCI with stent implantation</t>
  </si>
  <si>
    <r>
      <t>CYP2C19*2</t>
    </r>
    <r>
      <rPr>
        <sz val="9"/>
        <color rgb="FF222222"/>
        <rFont val="Segoe UI"/>
        <family val="2"/>
      </rPr>
      <t>, </t>
    </r>
    <r>
      <rPr>
        <i/>
        <sz val="9"/>
        <color rgb="FF222222"/>
        <rFont val="Segoe UI"/>
        <family val="2"/>
      </rPr>
      <t>CYP2C19*3</t>
    </r>
    <r>
      <rPr>
        <sz val="9"/>
        <color rgb="FF222222"/>
        <rFont val="Segoe UI"/>
        <family val="2"/>
      </rPr>
      <t> and </t>
    </r>
    <r>
      <rPr>
        <i/>
        <sz val="9"/>
        <color rgb="FF222222"/>
        <rFont val="Segoe UI"/>
        <family val="2"/>
      </rPr>
      <t>CYP2C19*17</t>
    </r>
  </si>
  <si>
    <t>patients belonging to the Prospective group (P group; n = 317) followed a genotype-guided treatment strategy according to their CYP2C19 genotyping.</t>
  </si>
  <si>
    <t>Patients belonging to the Retrospective group (R group; n = 402) followed a non-tailored strategy</t>
  </si>
  <si>
    <t xml:space="preserve">12 month </t>
  </si>
  <si>
    <t xml:space="preserve">healthcare </t>
  </si>
  <si>
    <t>decision tree based on trial results</t>
  </si>
  <si>
    <t>A total of 549 patients diagnosed with coronary artery disease followed by PCI were recruited. Dual antiplatelet therapy was administrated to all patients from 1 to 12 months after PCI. health related quality of life taken from the literature.</t>
  </si>
  <si>
    <t>Only direct healthcare costs reimbursed by the payers were considered, such as any cost related to the management of patients including the expenses for the delivery of the treatment, the cost of the genetic test and the management of any adverse drug reaction.</t>
  </si>
  <si>
    <t>(a) myocardial infraction, (b) major bleeding and minor bleeding, (c) stroke, (d) the number of hospitalization days, and (e) the number of days patients spent in Intensive Care Unit. Our primary outcome measure for the cost-effectiveness analysis was Quality Adjusted Life Years (QALYs).</t>
  </si>
  <si>
    <t>Given that data are generally not normally distributed, but skewed to the right, bootstrapping was used to create confidence intervals using the percentile method. Mean values of the parameters of interest were obtained from each dataset and were used to construct a new matrix with 5000 observations.</t>
  </si>
  <si>
    <t xml:space="preserve"> The majority of the simulation experiments fell into the South-East quadrant indicating with once again that the Prospective group was less expensive but also more effective than the Retrospective group. In accordance with the deterministic results, the ICER for the Retrospective group was negative indicating that the intervention strategy in the Prospective group represents a dominant option. </t>
  </si>
  <si>
    <t>Cost-effectiveness analysis of pharmacogenomics-guided clopidogrel treatment in Spanish patients undergoing percutaneous coronary intervention | The Pharmacogenomics Journal (nature.com)</t>
  </si>
  <si>
    <t>Cost-effectiveness of CYP2C19 LOF-guided antiplatelet therapy in Chinese patients with acute coronary syndrome</t>
  </si>
  <si>
    <t>Fu</t>
  </si>
  <si>
    <t xml:space="preserve">China </t>
  </si>
  <si>
    <t>Chinese ACS patients aged 60who underwent PCI.</t>
  </si>
  <si>
    <t>CYP2C19*2</t>
  </si>
  <si>
    <t>CYP2C19 LOF allele carriers receiving ticagrelor 90 mg twice daily and LOF allele noncarriers receiving clopidogrel 75 mg daily. Patients in all three groups would receive a loading dose of clopidogrel 300 mg or ticagrelor 180 mg prior to PCI and 1-year DAPT (aspirin 100 mg plus clopidogrel 75 mg daily or ticagrelor90 mg twice daily)</t>
  </si>
  <si>
    <t xml:space="preserve">universal use of clopidogrel75 mg daily for all patients; universal use of ticagrelor 90 mg twice daily for all patients. </t>
  </si>
  <si>
    <t xml:space="preserve">25 years </t>
  </si>
  <si>
    <t>healthcare provider</t>
  </si>
  <si>
    <t xml:space="preserve">decision tree and Markov </t>
  </si>
  <si>
    <t xml:space="preserve">literature review . 
East-Asian sub-study of the PLATO and the PHILO studies [15]. </t>
  </si>
  <si>
    <t xml:space="preserve">cost of CYP2C19 test, Daily costs of clopidogrel and ticagrelor, average costs health states included in decision models. 
‘China Health and Family Planning Statistics Yearbook 2016 , literature was data sources.  </t>
  </si>
  <si>
    <t xml:space="preserve">Death from cardiovascular cause or  bleeding,   non-fatal stroke, non-fatal myocardial infarction(non-fatal MI) or non-fatal major bleeding. health utility scores. quality-adjusted life years (QALYs) and incremental cost–effectiveness ratios (ICERs). </t>
  </si>
  <si>
    <t>event free/post bleeding, non-fatal MI, non-fatal Stroke, post-MI, post-stroke, cardiovascular death</t>
  </si>
  <si>
    <t xml:space="preserve">yearly </t>
  </si>
  <si>
    <t>one-way sensitivity analysis for each variable in the model. A tornado graph, presented by net benefits, illustrated the top 12 influential parameters. For the majority of the inputs, the 95% CIs were not available. We varied the input values by ± 20%. Since we took into account the cost of genetic testing to be more volatile, we varied its value by ± 50%. 
probabilistic sensitivity analysis for 10,000 Monte Carlo simulations. We used triangle distributions for all parameters and assigned 80 and 120% of the point estimates to their minimum and maximum values, respectively.</t>
  </si>
  <si>
    <t>Base-case analysis showed that universal clopidogrel treatment resulted in the lowest effectiveness (1.6932 QALYs) and the lowest life-long cost (2450 yuan). Universal ticagrelor treatment had an effectiveness of 1.6967 QALYs at a cost of 2567 yuan, for an ICER of 33875 yuan per QALY gained relative to universal clopidogrel treatment. CYP2C19 LOF-guided treatment had an effectiveness of 1.6975 QALYs at a cost of 2812 yuan, for an ICER of 84118 yuan per QALY gained relative to universal clopidogrel treatment. 
the universal ticagrelor treatment was cost–effective compared with universal clopidogrel treatment.</t>
  </si>
  <si>
    <t>https://doi.org/10.2217/pgs-2019-0050</t>
  </si>
  <si>
    <t>In the platelet inhibition and patient outcomes (PLATO) trial, only 1.5% of patients had multiple cardiovascular events [Citation13]; thus, we assumed that patients could not experience MI and stroke simultaneously in the first year. 
Bleeding events were not taken into account from the second year as bleeding events are rare during this time.
We considered that patients could not enter the new MI state from the post-stroke state because this would allow stroke patients to transition to a health state characterized by an improved quality of life and lower associated costs [26].  
The Markov model also assumed the post-1-year event rates under aspirin monotherapy to be equal regardless of their initial (first year) treatment strategies [17].</t>
  </si>
  <si>
    <t>Projected Cost-Effectiveness for 2 Gene-Drug Pairs Using a Multigene Panel for Patients Undergoing Percutaneous Coronary Intervention</t>
  </si>
  <si>
    <t>Hart</t>
  </si>
  <si>
    <t xml:space="preserve"> hypothetical cohort of 55-year-old patients presenting with CD. Specifically, the base case was pa_x0002_tients with NSTE-ACS undergoing PCI under consideration for
antiplatelet therapy, who then were prescribed treatment for mild to moderate pain management.</t>
  </si>
  <si>
    <t>CYP2C19 and CYP2D6</t>
  </si>
  <si>
    <t xml:space="preserve"> an array-based multigene panel that preemptively provided genetic information for CYP2C19 (testing for at least 1 of the following reduced-function alleles: *2, *3, *4, and *8) and CYP2D6 (testing for at least 1 of the following reduced-function alleles: *7, *9, *20, *27, *33, *35, and *41). Prasugrel was given to LOF CYP2C19. </t>
  </si>
  <si>
    <t xml:space="preserve">a single gene test that provided the same CYP2C19 genetic information; and universal clopidogrel.  </t>
  </si>
  <si>
    <t>15 months</t>
  </si>
  <si>
    <t>US payer</t>
  </si>
  <si>
    <t xml:space="preserve">Probabilities and costs data were obtained from the published literature. 
Given known ethnic differences in allele frequencies for vari_x0002_ation within CYP2C19 and CYP2D6, the estimate for population allele frequencies was derived by calculating the average among loss-of-function allele frequencies across African American, Caucasian, and Asian population  estimates.  The proportion of
the population with a CYP2D6 reduced-function allele is 7%. </t>
  </si>
  <si>
    <t>mean cost of the multigene test (MPGx) strategy was the sum of the cost of a multigene test, the cost of treatment selected (antiplatelet therapy and pain medication), and the added costs of an ADE or death.
The mean cost of the no test strategy was the sum of the cost of clopidogrel treatment, the cost of treatment of the randomly assigned pain medication, and the added costs of an ADE or death. A composite cost for MACE was used.27 Costs for
tramadol-related ADEs (drug A) were obtained from a 3-month
average28; subsequently, a 1-month average was calculated and
used in the model. Direct costs associated with gastrointestinal
(GI) toxicity monitoring were ascertained for acetamophen_x0002_related ADEs (drug B), and the average was calculated among all types of inpatient and outpatient surgical and medical manage_x0002_ment associated with the ADEs.</t>
  </si>
  <si>
    <t xml:space="preserve">MACE , non cardio-vascular death. QALY , Net Marginal Benefit.  </t>
  </si>
  <si>
    <t>For the parameter inputs, beta distributions for probabilities and utilities, gamma distributions for costs, and log-normal distribu_x0002_tions for hazard ratios were used for the sensitivity analyses.  In 2-way sensitivity analyses, we calculated the cost-effectiveness ratios while varying the risks of ADE on acetaminophen and tramadol, respectively, costs of multigene and single gene tests, and costs of acetamino_x0002_phen ADE. We assessed uncertainty within the model inputs using probabilistic sensitivity analysis with 1000 Monte Carlo simulations. Unless otherwise stated, high and low estimates derived from the bounds of the 95% confidence intervals (CIs) were used in the analysis. If the bounds of the 95% CIs were unavailable, ranges of 625% for probabilities and utilities and of 650% for costs were used. Net health benefit
assessments were performed using a $100,000/QALY WTP
threshold, and we examined alternative threshold values.</t>
  </si>
  <si>
    <t xml:space="preserve">Over 15 months, the multigene testing strategy was least costly
and yielded more QALYs compared to both the single gene strat_x0002_egy and the no test strategy. Total incremental costs were $1646
lower with incremental gains of 0.04 QALYs for multigene testing compared to single gene testing, and incremental costs were $11
368 lower with incremental gains of 0.17 QALY for multigene testing compared to no testing. The NMB for multigene testing
based on a $100 000/QALY WTP threshold was $5656 compared with single gene testing and $28 391 compared with no testing.
The MPGx strategy dominated both comparator strategies. </t>
  </si>
  <si>
    <t>DOI: 10.1016/j.jval.2019.05.015</t>
  </si>
  <si>
    <t xml:space="preserve">Based on previous evidence that patients on either clopidogrel or prasugrel experience the same probability of having a myocardial infarction event that will be symptomatic after 30 days. </t>
  </si>
  <si>
    <t>CYP2C19 genotype plus platelet reactivity-guided antiplatelet therapy in acute coronary syndrome patients: a decision analysis</t>
  </si>
  <si>
    <t>Jiang</t>
  </si>
  <si>
    <t xml:space="preserve"> a hypothetical
cohort of 60-year-old patients with acute coronary syndrome after a percutaneous coronary intervention. </t>
  </si>
  <si>
    <t>CYP2C19*1 and CYP2C19*17 were a wild-type allele and a gain-of-function (GOF) allele, respectively. CYP2C19*2, CYP2C19*3, CYP2C19*4, CYP2C19*5, CYP2C19*6, CYP2C19*7, and CYP2C19*8 alleles were LOF alleles</t>
  </si>
  <si>
    <t xml:space="preserve">CYP2C19 genotype plus platelet reactivity-guided antiplatelet therapy (PG-PRT). CYP2C19 LOF allele(s) carriers who were poor 
metabolizers received prasugrel or ticagrelor. CYP2C19 LOF allele(s) carriers who were intermediate metabolizers (IM) received high-dose clopidogrel (225 mg daily) and were tested for high on-treatment platelet reactivity (HTPR). IM
patients with HTPR were switched to prasugrel or ticagrelor. </t>
  </si>
  <si>
    <t>(a) universal clopidogrel (75 mg daily), (b) universal alternative antiplatelet therapy (prasugrel or ticagrelor).</t>
  </si>
  <si>
    <t xml:space="preserve">1 year decision tree and 40 year Markov </t>
  </si>
  <si>
    <t xml:space="preserve">UK health provider </t>
  </si>
  <si>
    <t xml:space="preserve">decision-tree Markov </t>
  </si>
  <si>
    <t xml:space="preserve">The model inputs were derived from the published literature. </t>
  </si>
  <si>
    <t xml:space="preserve">The one-time costs of clinical events (ST, MI, stroke, major bleeding,
cardiovascular death) and the monthly cost of stroke sur_x0002_vivor were retrieved from the inpatient diagnosis-related group data [26]. The cost of IHD event was derived from a cost-analysis on 1-year costs of IHD among ACS patients using the claims database [27]. The monthly costs of generic clopidogrel and alternative agents were obtained
from drug retail pricing [28]. The costs of genetic testing and platelet function testing were estimated from recent studies on genotype-guided antiplatelet therapy. </t>
  </si>
  <si>
    <t xml:space="preserve">ST (if a stent was placed), nonfatal stroke, nonfatal MI, major bleeding,  cardio_x0002_vascular death.  QALYs , ICER. </t>
  </si>
  <si>
    <t xml:space="preserve">Patients who had either no event or experienced nonfatal stroke, or survivors of major bleeding during the short_x0002_term period would enter the long-term model in the
health state of ischemic heart disease (IHD). In each year, IHD patients might experience acute MI. Those who had experienced and survived acute MI (during either short-term or long-term period) would be in the ‘MI’ state for 1 year for higher odds of 12-month mortality post-acute MI. Patients who survived acute MI after the
first year would transit to the ‘post-MI’ state and remain in this state until they died. </t>
  </si>
  <si>
    <t xml:space="preserve">One-way sensitivity analysis was carried out on all the model inputs. Ranges of sensitivity analysis were 95% CIs if available or ± 20% of base-case values. Probabilistic sensitivity analysis was carried out to determine the outcomes of each study arm 10 000 times by randomly sampling the value of all inputs simultaneously from a triangular probability distribution using Monte Carlo simulation. Mean differences in the costs and QALYs between study arms were presented with 95% CI. </t>
  </si>
  <si>
    <t>In the base-case analysis , PG-PRT was the least costly strategy (USD 71 887), with the highest QALYs gained (7.886 QALYs), and it therefore dominated both the universal clopidogrel and universal alter_x0002_native antiplatelet arms. On comparing the two universal treatment strategies, universal alternative antiplatelet therapy was more costly (USD 74 692 vs. USD 72 319) and effective (7.872 QALYs vs. 7.855 QALYs), with an ICER of 139 588 USD/QALY (exceeding WTP of 50 000 USD/QALY).</t>
  </si>
  <si>
    <t>10.1097/FPC.0000000000000177</t>
  </si>
  <si>
    <t xml:space="preserve">this study granulated the universal antiplatelet therapy (current care) by specifing different risks in patients with LOF and not-LOF. </t>
  </si>
  <si>
    <t>Maria</t>
  </si>
  <si>
    <t>Cost-effectiveness analysis of personalized antiplatelet therapy in patients with acute coronary syndrome</t>
  </si>
  <si>
    <t>hypothetical cohort of 60-year-old ACS patients undergoing PCI: Universal clopidogrel 75mg daily, universal alternative P2Y12 inhibitor (prasugrel 10 mg daily or ticagrelor 90 mg twice daily), PG-guided anti_x0002_platelet therapy and PRT-guided antiplatelet therapy</t>
  </si>
  <si>
    <t>four antiplatelet strategies: universal clopidogrel 75 mg daily, universal alternative P2Y12 inhibitor (prasugrel or ticagrelor), PG-guided therapy, and platelet reactivity testing-guided therapy.</t>
  </si>
  <si>
    <t>universal
antiplatelet therapies for ACS patients with PCI</t>
  </si>
  <si>
    <t xml:space="preserve">All patients would receive P2Y12 antiplatelet treat_x0002_ment for one year in a short-term decision tree model, 
and survivors would enter a life-long Markov model 
for maximum of 30 years with yearly cycle. </t>
  </si>
  <si>
    <t>US healthcare provider</t>
  </si>
  <si>
    <t>A simulated decision-analytic model</t>
  </si>
  <si>
    <t>Model inputs were derived from published literature and government website. US Medical Expenditure Panel Survey for utility scores</t>
  </si>
  <si>
    <t>Direct medical costs and quality-adjusted life years
(QALYs) gained were primary outcomes simulated
in the model from the perspective of US healthcare
provider.</t>
  </si>
  <si>
    <t>During the first year (short-term model), a patient might experience one of the clinical outcomes: no event, nonfatal myocardial infarction (MI), nonfatal stroke, major bleeding (nonfatal or fatal bleeding), stent thrombosis or cardiovascular death. Patients experienced stent
thrombosis would receive a repeated PCI. Patients who experienced no event, nonfatal stroke or survivors of major bleeding would start at the health state of ischemic heart disease (IHD) when they entered the longterm model. IHD patients would either stay at this state or experience acute MI in the following years. Survivors of acute MI (either in the short-term or longterm model) would stay at this state for 1 year before they transited to ‘post-MI’ state. Patients who entered the ‘post-MI’ state would remain in the same state until they died.</t>
  </si>
  <si>
    <t>All patients would receive P2Y12 antiplatelet treatment
for one year in a short-term decision tree model,
and survivors would enter a life-long Markov model
for maximum of 30 years with yearly cycle</t>
  </si>
  <si>
    <t>One-way sensitivity analysis showed the base-case results
to be robust that PG-guided therapy was the preferred
strategy throughout variation of all model inputs and
no threshold value was identified. The most influential
parameters were the transition probabilities from IHD
to death and post-MI state to death, followed by cost
of PCI and the utility value of IHD. extended the cost
range from US$50–350 to US$350–5000 and found
that PRT-guided therapy would become a preferred
therapy when genotyping cost higher than US$3121.
Universal alternative P2Y12 inhibitor would become the
cost-effective option when both the genetic and platelet
reactivity testing costs were extremely high (&gt;US$4635
and &gt;US$1537, respectively)</t>
  </si>
  <si>
    <t xml:space="preserve">PG-guided
therapy was the most effective arm (7.6249 QALYs)
with the lowest cost (US$75,208), and all three other options were therefore dominated by PGguided therapy. PRT-guided therapy also dominated (less costly by US$421 and more effective by 0.0258 QALYs) the universal clopidogrel arm. Universal alternative P2Y12 inhibitor gained higher QALYs than PRT-guided therapy (by 0.0057 QALYs) with ICER of US$315,263/QALY (over WTP threshold US$50,000/QALY) and PRT-guided therapy was therefore preferred over universal alternative agent. Comparing the two universal treatment arms, universal
alternative P2Y12 inhibitor was more effective and costly than universal clopidogrel (by 0.0315 QALYs and US$1376; ICER US$43,683/QALY). With the ICER
below WTP threshold, universal alternative P2Y12 inhibitor was preferred over universal clopidogrel. </t>
  </si>
  <si>
    <t>https://pubmed.ncbi.nlm.nih.gov/27167099/</t>
  </si>
  <si>
    <t>all patients received clopidogrel loading-dose 600 mg prior to PCI. Patients in universal treatment arms would receive maintenance dose of clopidogrel (75 mg daily) or an alternative P2Y12 inhibitor (prasugrel 10 mg daily or ticagrelor 90 mg
twice daily) without genetic or platelet reactivity testing. In the PG-guided arm, patients would be tested on CYP2C19 genotype before PCI. Noncarriers of
CYP2C19 LOF allele would be treated with clopidogrel 75 mg daily, whereas carriers of CYP2C19 LOF allele(s) would receive an alternative P2Y12 inhibitor. In the PRT-guided arm, platelet reactivity testing would be performed with VerifyNow P2Y12 assay (Accumetrics, CA, USA) in 6–12 h after clopidogrel
loading-dose [21]. Low responders, defined as P2Y12 reaction units (PRU) &gt; 208, would be switched to an alternative P2Y12 inhibitor (prasugrel 10 mg daily or
ticagrelor 90 mg twice daily) for maintenance therapy. Normal responders (PRU ≤ 208) would receive clopidogrel 75 mg daily. Patients in all four arms also received daily aspirin at a dose of 75–162 mg.The disutility of stent thrombosis was assumed to be similar to the disutility of nonfatal MI</t>
  </si>
  <si>
    <t>Direct medical costs, quality-adjusted life years (QALYs) gained, and incremental cost–effectiveness ratio simulated from perspective of US healthcare provider</t>
  </si>
  <si>
    <t>CYP2C19 LOF and GOF-Guided Antiplatelet Therapy in Patients with Acute Coronary Syndrome: A Cost-Effectiveness Analysis</t>
  </si>
  <si>
    <t>Hypothetical cohort of 60-year-old patients
with ACS undergoing PCI, managed by three antiplatelet
strategies</t>
  </si>
  <si>
    <t>simulate outcomes of three strategies: universal clopidogrel
(75 mg daily), universal alternative P2Y12 inhibitor (prasugrel
10 mg daily or ticagrelor 90 mg twice daily), and LOF/GOFguided
therapy (LOF/GOF allele carriers receiving alternative
P2Y12 inhibitor, wild-type patients receiving clopidogrel). Patients in all three
groups would receive a loading dose of clopidogrel 600 mg
prior to PCI and one-year DAPT (aspirin 75-162 mg plus a
P2Y12 inhibitor). In the universal clopidogrel and LOF/GOFguided
groups, patients were categorized by CYP2C19 genotype as carriers and non carriers of LOF allele(s). Non-carriers of LOF allele were further divided into two subgroups: GOF allele carriers (*17/*1, *17/*17) and wild-type patients (*1/ *1). In the universal clopidogrel arm, patients would not be genotyped and all patients would receive clopidogrel 75 mg daily. The probabilities of MACE, stent thrombosis and major bleeding in the universal clopidogrel group would be estimated according to the risk of events for different CYP2C19 genotypes. In the LOF/GOF-guided arm, patients would receive CYP2C19 genotype testing.Wild-type patients would receive standard dosing clopidogrel 75 mg daily, while GOF allele carriers and LOF allele carriers would receive alternative P2Y12 inhibitor (prasugrel 10 mg daily or ticagrelor 90 mg twice daily). In the universal alternative P2Y12 inhibitor group, all patients would receive prasugrel 10 mg daily or ticagrelor 90 mg twice daily.</t>
  </si>
  <si>
    <t>universal clopidogrel</t>
  </si>
  <si>
    <t>one year Dual antiplatelet therapy (DAPT), followed by a life-long Markov model for
maximum of 30 years with yearly cycle</t>
  </si>
  <si>
    <t>perspective of
US healthcare provider</t>
  </si>
  <si>
    <t>life-long decision-analytic model</t>
  </si>
  <si>
    <t>US
Medical Expenditure Panel Survey. One-time costs of nonfatal stroke,
nonfatal myocardial infarction, cardiovascular death, major
bleeding, and PCI were derived from the diagnosis-related
group data. The cost of ischemic heart disease treatment
was retrieved from a cost-analysis on one-year cost of ischemic
heart disease in patients with ACS using claims database</t>
  </si>
  <si>
    <t>The CYP2C19 genotype testing cost (USD 200; range
USD 50–350) was estimated from a recent economic evaluation
of genotype-guided antiplatelet therapy . The monthly
cost of generic clopidogrel (USD 12; range USD 6–18) and
alternative P2Y12 inhibitor (prasugrel or ticagrelor, USD 141;
range USD 120–171) were estimated from US retail price
. All costs and QALYs were discounted to year 2016 with
an annual rate of 3%.</t>
  </si>
  <si>
    <t>Base-case analysis found nonfatal myocardial infarction (5.62%) and stent thrombosis (1.2%) to be the lowest in universal alternative P2Y12 inhibitor arm, whereas nonfatal stroke (0.72%), cardiovascular death (2.42%), and major bleeding (2.73%) were lowest in LOF/GOF-guided group. LOF/GOF-guided arm gained the highest QALYs (7.5301 QALYs) at lowest life-long cost (USD 76,450). One-way sensitivity analysis showed base-case results were subject to the hazard ratio of cardiovascular death in carriers versus noncarriers of LOF allele and hazard ratio of cardiovascular death in non-carriers of LOF allele versus general patients. In probabilistic sensitivity analysis of 10,000 Monte Carlo simulations, LOF/GOF-guided therapy, universal alternative P2Y12 inhibitor, and universal clopidogrel were the preferred strategy (willingness-to-pay threshold = 50,000 USD/QALY) in 99.07%, 0.04%, and 0.89% of time, respectively.</t>
  </si>
  <si>
    <t>Health state transitions in the Markov model were adapted
from a model of antiplatelet therapy previously developed by
Main et al. Survivors (except patients with nonfatal myocardial
infarction) entered the Markov model in the state of
ischemic heart disease. In each yearly cycle, patients might
either experience no event (remain ischemic heart disease),
acute myocardial infarction or death. Survivors of acute myocardial
infarction had a high one-year mortality rate, and those
who survived during the first year post-acute myocardial infarction
would enter Bpost myocardial infarction^ state until
they died from all causes.</t>
  </si>
  <si>
    <t>In an extended one-way sensitivity analysis, explored the influence of genotype testing cost, the cost of the alternative P2Y12 inhibitor, and the prevalence of LOF
allele or GOF allele with extended ranges. The universal alternative
P2Y12 inhibitor would become the preferred strategy
over LOF/GOF-guided therapy when the prevalence of LOF
allele carriers or GOF allele carriers was extremely high (over
96.6% and 97.2%, respectively).</t>
  </si>
  <si>
    <t>The base-case
analysis found LOF/GOF-guided therapy to be the preferred
strategy with highest QALYs gained at lowest cost when compared
to universal clopidogrel and universal alternative P2Y12
inhibitor. Probabilistic sensitivity analysis further supported
LOF/GOF-guided therapy to be the preferred option in
99.07% of the time atWTP threshold of 50,000 USD/QALYs.</t>
  </si>
  <si>
    <t>https://ovidsp.ovid.com/ovidweb.cgi?T=JS&amp;CSC=Y&amp;NEWS=N&amp;PAGE=fulltext&amp;D=med14&amp;DO=10.1007%2fs10557-016-6705-y</t>
  </si>
  <si>
    <t>clinical event rates, qualityadjusted
life-years (QALYs) gained and direct medical costs
from perspective of US healthcare provider.</t>
  </si>
  <si>
    <t>Cost-effectiveness of genotype-guided and dual antiplatelet therapies in acute coronary syndrome</t>
  </si>
  <si>
    <t>Kazi</t>
  </si>
  <si>
    <t>Patients having percutaneous coronary intervention
for ACS.</t>
  </si>
  <si>
    <t>5 strategies of dual antiplatelet therapy. Five strategies were examined: generic clopidogrel,
prasugrel, ticagrelor, and genotyping for polymorphisms of
CYP2C19 with carriers of loss-of-function alleles receiving either
ticagrelor (genotyping with ticagrelor) or prasugrel (genotyping
with prasugrel) and noncarriers receiving clopidogrel.</t>
  </si>
  <si>
    <t>compared the drug-only strategies (to distinguish
the drug effect from the effect of genetic testing),
then we examined the effect of genotyping on prasugrel
and ticagrelor separately; finally, we did a global comparison
across all 5 strategies</t>
  </si>
  <si>
    <t>lifetime</t>
  </si>
  <si>
    <t>Societal.</t>
  </si>
  <si>
    <t>discrete-state Markov model, decision analytic model</t>
  </si>
  <si>
    <t>Published literature, Medicare claims, and life tables.</t>
  </si>
  <si>
    <t>reported results in 2011 U.S. dollars, qualityadjusted
life-years (QALYs), and incremental costeffectiveness
ratios (ICERs). assumed a base-case cost of $30 per month for
generic clopidogrel and included the current average
wholesale price of the proprietary formulation ($218 per
month) in the sensitivity analyses (82). We assumed the
costs of prasugrel and ticagrelor to equal their average
wholesale price ($220 and $261 per month for prasugrel
and ticagrelor, respectively) (82). We estimated the cost of
genotyping from a survey of retail prices of commercially
available tests but included the estimated unit cost of
point-of-care tests in the range tested in sensitivity analyses</t>
  </si>
  <si>
    <t>After the initial PCI, patients were at risk for stent
thrombosis, nonfatal MI (unrelated to stent thrombosis),
percutaneous or surgical revascularization, intracranial and
extracranial bleeding, and death of cardiovascular and noncardiovascular
causes. Three
additional states were modeled: Post-MI (patients who had
an MI after entering the model had an increased risk for
future MIs and cardiovascular death); intracranial bleed;
and a “steady state,” into which all patients entered after a
coronary artery bypass graft or 4 years after their initial
PCI, whichever was sooner. The steady state accounted for
age-specific medical costs and QALYs without tracking individual
clinical events</t>
  </si>
  <si>
    <t>Stronger associations between
genotype and thrombotic outcomes rendered ticagrelor substantially
less cost-effective ($104 800 per QALY). Genotyping with
prasugrel was the preferred therapy among patients who could not
tolerate ticagrelor. Conducted probabilistic and deterministic sensivity analysis</t>
  </si>
  <si>
    <t>The clopidogrel strategy produced
$179 301 in costs and 9.428 QALYs. Genotyping with prasugrel
was superior to prasugrel alone, with an ICER of $35 800 per
QALY relative to clopidogrel. Genotyping with ticagrelor was more
effective than genotyping with prasugrel ($30 200 per QALY relative
to clopidogrel). Ticagrelor was the most effective strategy
($52 600 per QALY relative to genotyping with ticagrelor).</t>
  </si>
  <si>
    <t>https://ovidsp.ovid.com/ovidweb.cgi?T=JS&amp;CSC=Y&amp;NEWS=N&amp;PAGE=fulltext&amp;D=med11&amp;DO=10.7326%2fM13-1999</t>
  </si>
  <si>
    <t>Direct medical costs, quality-adjusted lifeyears
(QALYs), and incremental cost-effectiveness ratios (ICERs).</t>
  </si>
  <si>
    <t>Cost-effectiveness of CYP2C19-guided antiplatelet therapy for acute coronary syndromes in Singapore</t>
  </si>
  <si>
    <t>Kim</t>
  </si>
  <si>
    <t>Singapore</t>
  </si>
  <si>
    <t>hypothetical cohort of Singaporean patients aged 62
years old at the time of ACS onset as this resembled the
demographic of patients enrolled in clinical trials</t>
  </si>
  <si>
    <t>Three dual antiplatelet
strategies were considered: universal clopidogrel, genotype-guided, and universal ticagrelor.</t>
  </si>
  <si>
    <t>1 year</t>
  </si>
  <si>
    <t>Singapore
healthcare payer’s perspective over a 1-year time horizon
for ACS patients undergoing PCI</t>
  </si>
  <si>
    <t>decision-tree model</t>
  </si>
  <si>
    <t>Genotyping and direct medical costs were
obtained from local sources, in-house pharmacy
database.</t>
  </si>
  <si>
    <t>na</t>
  </si>
  <si>
    <t>Probabilistic sensitivity analysis revealed that genotype-guided was the
most cost-effective strategy when the WTP threshold was between SGD 70,000 to 100,000.</t>
  </si>
  <si>
    <t>Both genotype-guided (72,158
SGD/QALY) and universal ticagrelor (82,269 SGD/QALY) were considered cost-effective based on a willingness-to-pay
(WTP) threshold of SGD 88,991. In our secondary analysis, the ICER for universal ticagrelor was 114,998 SGD/QALY
when genotype-guided was taken as a reference</t>
  </si>
  <si>
    <t>https://ovidsp.ovid.com/ovidweb.cgi?T=JS&amp;CSC=Y&amp;NEWS=N&amp;PAGE=fulltext&amp;D=med19&amp;DO=10.1038%2fs41397-020-00204-6</t>
  </si>
  <si>
    <t>incremental cost-effectiveness ratio (ICER) compared to universal clopidogrel.</t>
  </si>
  <si>
    <t>Cost-Effectiveness of Strategies to Personalize the Selection of P2Y&lt;sub&gt;12&lt;/sub&gt; Inhibitors in Patients with Acute Coronary Syndrome</t>
  </si>
  <si>
    <t>a hypothetical cohort of patients
aged 62 years with ACS requiring DAPT similar to clinical trial data . assumed that 72% of patients had
a planned invasive treatment strategy and 64% would
have PCI performed.</t>
  </si>
  <si>
    <t>six selection strategies for P2Y12 inhibitors in patients with
ACS: (1) clopidogrel for all patients (universal clopidogrel);
(2) clopidogrel for all patients followed by PRA testing and
switching clopidogrel non-responders to ticagrelor
(clopidogrel + phenotype); (3) selection based on CYP2C19
genotype where ticagrelor is reserved for poor metabolizers
(two LOF alleles) and clopidogrel for all other genotypes (genotype + conservative ticagrelor); (4) selection based on
CYP2C19 genotype where ticagrelor is used for both intermediate (one LOF allele) and poor metabolizers and clopidogrel
for all other genotypes (genotype + liberal ticagrelor use); (5)
based on both genotype and phenotype in which ticagrelor is
used in CYP2C19 poor metabolizers, a phenotype-driven approach is used for intermediate metabolizers (to identify intermediate metabolizers with HTPR), and clopidogrel used for
all other genotypes (genotype + phenotype); and (6) ticagrelor
for all patients (universal ticagrelor).</t>
  </si>
  <si>
    <t>the US health care sector’s perspective and includes formal health care sector costs paid by
third-party payers</t>
  </si>
  <si>
    <t>Decision tree and markov model</t>
  </si>
  <si>
    <t xml:space="preserve">a targeted review of the
literature and the opinion of senior authors, Bleeding risk was estimated
using the Thrombolysis in Myocardial Infarction criteria and
clinical trial data, For effectiveness inputs (MI, ischemic stroke), 12-
month risk ratios were obtained from clinical trial data and
included in the model. </t>
  </si>
  <si>
    <t>Daily cost of antiplatelet agents was calculated from the
average wholesale price available from RedBook® [39]. The
cost of acute care for the index hospitalization was extracted
from Healthcare Cost and Utilization Project (HCUP) national
statistics [54]. Costs for the short-term (initial hospitalization)
and long-term (years 1–3 or later) complications (recurrent
MI, ischemic stroke, ICH, or non-ICH major bleeding) were
derived from HCUP national statistics and previous reports in
the literature [40, 42, 54, 55]. The expected cost of PRA and
genotyping were extracted from the Clinical Laboratory Fee
Schedule data [43]. All cost inputs were converted to 2017 US
dollars using the Consumer Price Index for Medical Care</t>
  </si>
  <si>
    <t>two Markov states, life and death</t>
  </si>
  <si>
    <t>1 year cycles using agedependent mortality rates, adjusted for survival post-ACS,
until the annual mortality for each strategy was greater than
90%</t>
  </si>
  <si>
    <t>. Sensitivity analyses were performed on all model inputs to assess
their influence on the incremental cost-effectiveness</t>
  </si>
  <si>
    <t>n the base case analysis, incremental cost-effectiveness ratios (ICER) for the clopidogrel + phenotype, genotype + liberal
ticagrelor, and universal ticagrelor strategies were $12,119/QALY, $29,412/QALY, and $142,456/QALY, respectively. Genotype
+ conservative ticagrelor and genotype + phenotype were not cost-effective due to second-order dominance. Genotype + liberal
ticagrelor compared to clopidogrel + phenotype demonstrated the highest acceptance (97%) at a willingness to pay (WTP)
threshold of $100,000/QALY.</t>
  </si>
  <si>
    <t>https://ovidsp.ovid.com/ovidweb.cgi?T=JS&amp;CSC=Y&amp;NEWS=N&amp;PAGE=fulltext&amp;D=med16&amp;DO=10.1007%2fs10557-019-06896-8</t>
  </si>
  <si>
    <t xml:space="preserve"> Lifetime costs were adjusted to 2017 US dollars; quality-adjusted lifeyears (QALYs) were projected using a Markov model. The primary endpoint was the incremental cost-effectiveness compared to
the next best option along the cost-effectiveness continuum.</t>
  </si>
  <si>
    <t>Cost-effectiveness of CYP2C19-guided antiplatelet therapy in patients with acute coronary syndrome and percutaneous coronary intervention informed by real-world data</t>
  </si>
  <si>
    <t>Limdi</t>
  </si>
  <si>
    <t>high-risk patients with ACS
who underwent PCI</t>
  </si>
  <si>
    <t>The primary strategies  compared were universal
empiric clopidogrel (base case), universal ticagrelor, and
CYP2C19 genotype-guided escalation. The secondary strategies included strategies commonly
implemented in practice, wherein all patients are prescribed
ticagrelor for the first 30 days post PCI, followed by universal
de-escalation to clopidogrel (without genotyping) or
genotype-guided de-escalation to clopidogrel only in
patients without an LOF allele for the remaining 11 months</t>
  </si>
  <si>
    <t>universal empiric clopidogrel (base case), universal ticagrelor, and genotype-guided escalation also explore
secondary strategies commonly implemented in practice, wherein all patients are prescribed ticagrelor for 30 days post PCI. After
30 days, all patients are switched to clopidogrel irrespective of genotype (nonguided de-escalation) or to clopidogrel only if
patients do not harbor an LOF allele (genotype-guided de-escalation).</t>
  </si>
  <si>
    <t>1 year time horizon</t>
  </si>
  <si>
    <t>simulate costs
and outcomes across treatment strategies using the payer
perspective. present results in 2016 U.S. dollars, quality-adjusted
life years (QALYs), and incremental cost-effectiveness
ratios (ICERs). ICERs were calculated using the difference
in cost divided by the difference in their effect. Strategies
are considered cost-effective if the associated ICER is
below the willingness-to-pay (WTP) threshold of $100,000
per QALY</t>
  </si>
  <si>
    <t>Decision-analytic model
simulating outcomes of five
strategies over a 1-year
horizon</t>
  </si>
  <si>
    <t>Using these real-world effectiveness data, we conducted
a CEA of genotype-guided DAPT versus empiric DAPT
following ACS and PCI. Unlike prior efforts, which conducted
CEA using data from clinical trials, our analysis is
based on event rates observed in routine clinical practice. clinical trials, observational
data, U.S. life tables, Medicare claims, guidelines, and other
publications.</t>
  </si>
  <si>
    <t>included
direct medical costs (such as admissions, procedures, clinical
visits, and drugs) and induced costs (such as cost of
procedural complications) but not indirect costs (such as
lost wages and caregiver costs). Cost estimates were derived
from Medicare reimbursement rates, the Nationwide Inpatient
Sample, and key publications in the health economics literature. estimated age-specific costs from the
Agency for Healthcare Research and Quality’s Medical
Expenditure Panel Survey</t>
  </si>
  <si>
    <t>assumed current monthly prescription costs (goodrx.
com) for generic clopidogrel (base case $10/month; range
$5–60/month), and ticagrelor (base case $360/month; range
$20–460/month) in the sensitivity analyses. The 6-month
average costs were used as the reference. We estimated cost
of genotyping (base case $100/test) from a survey of retail
process of commercially available tests but included a range
($50–250/test). Sensitivity analysis also revealed our primary and secondary
findings were robust to assumptions made about
bleeding risk among ticagrelor versus clopidogrel users. Probabilistic sensitivity analysis showed that results
were most sensitive to assumptions about the risk of post-
PCI myocardial infarction. genotype-guided escalation
had the highest probability of being cost-effective when
compared with universal clopidogrel or universal ticagrelor
across all conventional WTP thresholds.</t>
  </si>
  <si>
    <t>Compared with universal clopidogrel, both universal
ticagrelor and genotype-guided escalation were superior with improvement in quality-adjusted life years (QALY’s). Only
genotype-guided escalation was cost-effective ($42,365/QALY) and demonstrated the highest probability of being cost-effective
across conventional willingness-to-pay thresholds. In the secondary analysis, compared with the nonguided de-escalation
strategy, although genotype-guided de-escalation and universal ticagrelor were more effective, with ICER of $188,680/QALY
and $678,215/QALY, respectively, they were not cost-effective. CYP2C19 genotype-guided antiplatelet prescribing is costeffective
compared with either universal clopidogrel or universal ticagrelor using real-world implementation data. The secondary
analysis suggests genotype-guided and nonguided de-escalation may be viable strategies, needing further evaluation.</t>
  </si>
  <si>
    <t>https://ovidsp.ovid.com/ovidweb.cgi?T=JS&amp;CSC=Y&amp;NEWS=N&amp;PAGE=fulltext&amp;D=med17&amp;DO=10.1038%2fs41397-020-0162-5</t>
  </si>
  <si>
    <t>For each strategy, we simulated
the expected outcomes for 2,000,000 ACS patients
(Table 1) following PCI over a 1-year time horizon</t>
  </si>
  <si>
    <t>Cost-utility analysis of genotype-guided antiplatelet therapy in patients with moderate-to- high risk acute coronary syndrome and planned percutaneous coronary intervention</t>
  </si>
  <si>
    <t>Patel</t>
  </si>
  <si>
    <t>The model was designed to compare
prasugrel plus aspirin, clopidogrel plus aspirin, and
genotype-guided therapy for patients receiving
bare-metal stent or drug-eluting stent. In the
genotype-guided therapy arm, patients with
CYP2C19 reduced-function polymorphism (at least
one of the following reduced-function alleles: *1A,
*2A, *3, *4, *5A, *6, *7, *8, *9, *10, *12, *13, *14,
*17) were given prasugrel plus aspirin whereas
patients without the polymorphism were given
clopidogrel plus aspirin.</t>
  </si>
  <si>
    <t>prasugrel or generic clopidogrel treatment without genotyping,</t>
  </si>
  <si>
    <t xml:space="preserve"> US healthcare provider’s perspective. </t>
  </si>
  <si>
    <t>decision-analysis mode</t>
  </si>
  <si>
    <t xml:space="preserve"> Clopidogrel cost USD19,147 and provided 10.03
QALYs versus prasugrel (USD21,425, 10.04 QALYs) and
genotype-guided therapy (USD19,231, 10.05 QALYs). The
ICUR of genotype-guided therapy compared with
clopidogrel was USD4,200. Genotype-guided therapy
provided more QALYs at lower costs compared with
prasugrel. Results were sensitive to the cost of clopidogrel
and relative risk of myocardial infarction and stroke
between CYP2C19 variant vs. non-variant. Net monetary
benefit curves showed that genotype-guided therapy had
at least 70% likelihood of being the most cost-effective alternative at a willingness-to-pay of USD100,000/QALY.
In comparison with clopidogrel, prasugrel therapy was
more cost-effective with &lt;21% certainty at willingness-topay of &gt;USD170,000/QALY. Our modeling analyses suggest that
genotype-guided therapy is a cost-effective strategy in
patients with acute coronary syndrome undergoing
planned percutaneous coronary intervention.</t>
  </si>
  <si>
    <t>https://pubmed.ncbi.nlm.nih.gov/25243032/</t>
  </si>
  <si>
    <t>Outcomes modeled were divided into two periods,
immediate hospitalization (first 30 days) and longterm (2nd to 15th month), based on the time frames
that most clinical trials reported results.</t>
  </si>
  <si>
    <t>Both
costs and quality-adjusted life years (QALYs)
associated with clinical outcomes were evaluated
and extrapolated to the patients' life expectancy</t>
  </si>
  <si>
    <t>Cost-effectiveness of cytochrome P450 2C19 2 genotype-guided selection of clopidogrel or ticagrelor in Chinese patients with acute coronary syndrome</t>
  </si>
  <si>
    <t>Wang</t>
  </si>
  <si>
    <t>Hong Kong</t>
  </si>
  <si>
    <t xml:space="preserve"> hypothetical cohort of North Asian ACS
patients aged 60 who underwent PCI after ACS.</t>
  </si>
  <si>
    <t>CYP2C19 *2</t>
  </si>
  <si>
    <t>: (i) to universally treat
all patients with clopidogrel without performing genetic testing; (ii) to
universally treat all patients with ticagrelor without performing genetic
testing; and (iii) to perform genetic testing to select CYP2C19*2 allele
carriers for ticagrelor treatment and wild-type patients for clopidogrel
treatment. For all three strategies, patients received dual antiplatelet
treatment (either ticagrelor or clopidogrel in combination with aspirin)
during the first year, followed by aspirin monotherapy in subsequent years.
Ticagrelor was given in a loading dose of 180 mg followed by a 90 mg
dose twice a day. Clopidogrel was given in a loading dose of 300 mg
followed by a 75 mg dose daily.</t>
  </si>
  <si>
    <t>lifetime (until 85 years old</t>
  </si>
  <si>
    <t>the Hong Kong health-care provider’s perspective</t>
  </si>
  <si>
    <t>two-part decision-analytic model, comprising a 1-year decision tree18
(Figure 1) and a life-long Markov model. 1-year decision tree and post-1-year
Markov model were used to estimate the mean lifetime costs and qualityadjusted life years (QALYs) associated with three treatment strategies.</t>
  </si>
  <si>
    <t>m published clinical
trials25,26 and published decision-analytic models.21,</t>
  </si>
  <si>
    <t>All costs were estimated in Hong Kong dollars (HKDs), and converted to US
dollars (USDs) using the conversion rate USD1 = HKD7.8 as at 16 April
2016. The cost of CYP2C19*2 allele testing was assumed to be USD200 (with a
range of USD15–USD400) based on international experience,13,38 including
the costs for obtaining a sample and laboratory service. The 1-year costs of nonfatal MI (HKD72 719, USD9323) and nonfatal
stroke (HKD24 452, USD3135) were derived from published local data.4</t>
  </si>
  <si>
    <t>e allocated to one of the three health states: ‘No-event’, ‘PostMI’ or ‘Post-stroke’ in the long-term Markov model. All
patients entered one of the initial three health states of Markov model
corresponding to the clinical end points in the decision tree: ‘No-event’
(including patients who experienced ST or bleeding but survived), ‘Post-MI’
(patients surviving an MI and having an increased risk for future MI, strokes
or cardiovascular death) or ‘Post-stroke’ (patients surviving a stroke and
having an increased risk for future strokes or cardiovascular death). Patients in any health state could experience acute MI, acute stroke or
cardiovascular/non-cardiovascular death in any year. Compared with
patients in the ‘No-event’ health state, those in the ‘Post-MI’ and ‘Poststroke’ states carried a higher risk of (recurrent) acute events.</t>
  </si>
  <si>
    <t>yearly</t>
  </si>
  <si>
    <t>Sensitivity analysis demonstrated that with the cost of genotype testing up to USD400, CYP2C19*2
genotype-guided antiplatelet treatment remained a cost-effective strategy compared with either universal use of generic
clopidogrel or ticagrelor in post-PCI ACS patients in Hong Kong.</t>
  </si>
  <si>
    <t xml:space="preserve"> genotype-guided treatment and universal ticagrelor
produce greater QALYs than universal clopidogrel at higher costs. Compared with universal clopidogrel, genotype-guided
treatment yielded an ICER of USD2560 per QALY saved. Compared with universal clopidogrel, universal ticagrelor yielded an
ICER of USD7254 per QALY saved. However, universal ticagrelor
cost more, but generated fewer QALYs than the genotyping
strategy, meaning that it was ‘dominated’ by the genotyping
strategy. </t>
  </si>
  <si>
    <t>https://ovidsp.ovid.com/ovidweb.cgi?T=JS&amp;CSC=Y&amp;NEWS=N&amp;PAGE=fulltext&amp;D=med15&amp;DO=10.1038%2ftpj.2016.94</t>
  </si>
  <si>
    <t>Costs and health outcomes were discounted at 3% annually. The
treatment strategy was considered as cost-effective if it was associated
with an ICER less than the USD42 423/QALY (1 per capita gross domestic
product (GDP) of Hong Kong in the year 2015,49 as recommended by the
World Health Organization. a two-part model consisting of a 1-year
decision tree and a lifetime Markov model was built to simulate the progress of a typical cohort of 60-year-old Chinese patients
until age 85 years and compare three treatment strategies. The 1-year decision tree included the following events: nonfatal
MI, nonfatal stroke, stent thrombosis (ST), fatal bleeding, and death from
vascular or nonvascular causes.</t>
  </si>
  <si>
    <t>costs (in 2016 USD), QALYs
and incremental cost-effectiveness ratios (ICERs)</t>
  </si>
  <si>
    <t>Cost analysis of CYP2C19 genetic testing in percutaneous coronary intervention patients</t>
  </si>
  <si>
    <t>Huxley</t>
  </si>
  <si>
    <t>Cost-Effectiveness of Multigene Pharmacogenetic Testing in Patients With Acute Coronary Syndrome After Percutaneous Coronary Intervention</t>
  </si>
  <si>
    <t xml:space="preserve">Dong </t>
  </si>
  <si>
    <t>closed cohort of 300 000 Medicare beneficiaries 65 years old
post-PCI for ACS</t>
  </si>
  <si>
    <t>multigene testing (CYP2C19, SLCO1B1, CYP2C9, VKORC1) compared with singlegene
testing (CYP2C19)</t>
  </si>
  <si>
    <t>simulate patients post-PCI for ACS requiring antiplatelet
therapy (CYP2C19 to guide antiplatelet selection), statin therapy (SLCO1B1 to guide statin selection), and anticoagulant
therapy in those that develop atrial fibrillation (CYP2C9/VKORC1 to guide warfarin dose) over 12 months, 24 months, and
lifetime. 3 genotyping strategies for Medicare patients
post-PCI for ACS from the perspective of Medicare: (1) standard of
care (no genotyping), (2) single-gene testing (CYP2C19 for antiplatelet
therapy selection), and (3) multigene testing (CYP2C19 for antiplatelet therapy selection, SLCO1B1 for statin selection, and
CYP2C9/VKORC1 for warfarin dosing). Patients
entered one of the 3 interventions and remained on an antiplatelet
therapy for 12 months.</t>
  </si>
  <si>
    <t>standard of care.</t>
  </si>
  <si>
    <t>Three time horizons were
investigated: 12 months, 24 months, and lifetime</t>
  </si>
  <si>
    <t>Medicare’s perspective.</t>
  </si>
  <si>
    <t>hybrid decision tree/Markov model</t>
  </si>
  <si>
    <t>United States Department of Labor Bureau of Labor Statistics. Consumer Price
Index (CPI) Database, GoodRx database, Centers for Medicare and Medicaid Services 2015 Inpatient
Charge Data</t>
  </si>
  <si>
    <t>CYP2C19 single-gene testing cost was approximated using the
Centers for Medicare and Medicaid Services 2016 Clinical Diagnostic
Laboratory Fee Schedule.31 Multigene testing cost was
approximated from peer-reviewed studies and expert opinion.6,14
Medication costs were estimated by averaging 6 months of
recently reported monthly costs in the GoodRx database. Event
costs associated with MI, stroke, and major bleed were derived
from the Centers for Medicare and Medicaid Services 2015 Inpatient
Charge Data.34 Costs for events that were not available in the
Medicare Inpatient Charge Data were derived from published
cost-effectiveness analyses.33,35,36 The medical care expenditure
component of the consumer price index (CPI) from the US Bureau
of Labor Statistics47 was used to convert prices from various base
years to 2016 US dollars, the last full year of available CPI data.47
Costs were discounted at 3% per year</t>
  </si>
  <si>
    <t>Cardiovascular
outcomes based on statin adherence were reported at 24
months, which included no event, stroke, MI, cardiovascularrelated
death, and non-cardiovascular-related death.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</si>
  <si>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12 MONTHS OvER LIFETIME.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</si>
  <si>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Probabilistic sensitivity analysis (PSA) varied input parameters (event probabilities,
prescription costs, event costs, health-state utilities) to estimate changes in the cost per QALY gained.</t>
  </si>
  <si>
    <t>Base-case–discounted results indicated that the cost per QALY gained was $59 876, $33 512, and $3780 at 12 months,
24 months, and lifetime, respectively, for multigene testing compared with standard of care. Single-gene testing was
dominated by multigene testing at all time horizons. PSA-discounted results indicated that, at the $50 000/QALY gained
willingness-to-pay threshold, multigene testing had the highest probability of cost-effectiveness in the majority of
simulations at 24 months (61%) and over the lifetime (81%). On the basis of projected simulations, multigene testing for Medicare patients post-PCI for ACS has a higher
probability of being cost-effective over 24 months and the lifetime compared with single-gene testing and standard of
care and could help optimize medication prescribing to improve patient outcomes.</t>
  </si>
  <si>
    <t>https://doi.org/10.1016/j.jval.2019.08.002</t>
  </si>
  <si>
    <t>cost (2016 US dollar) per quality-adjusted life years (QALYs) gained. Costs and QALYs
were discounted at 3% per year.</t>
  </si>
  <si>
    <t>Items to discuss with Cardio 20-12-2024</t>
  </si>
  <si>
    <t xml:space="preserve">decision problem </t>
  </si>
  <si>
    <t xml:space="preserve">population to start </t>
  </si>
  <si>
    <t>Prioritise stemi or nstemi</t>
  </si>
  <si>
    <t xml:space="preserve">if to include prasugrel </t>
  </si>
  <si>
    <t xml:space="preserve">best evidence for baseline rates </t>
  </si>
  <si>
    <t xml:space="preserve">any PGx trials from UK context. </t>
  </si>
  <si>
    <t>Access to prescribing data from MRI across the 3 meds proportion in stemi or Nstemi</t>
  </si>
  <si>
    <t>Plics – procurement system</t>
  </si>
  <si>
    <t>w</t>
  </si>
  <si>
    <t xml:space="preserve">parmeter list </t>
  </si>
  <si>
    <t xml:space="preserve">unit </t>
  </si>
  <si>
    <t xml:space="preserve">mean </t>
  </si>
  <si>
    <t>SE</t>
  </si>
  <si>
    <t xml:space="preserve">CI </t>
  </si>
  <si>
    <t>distribution</t>
  </si>
  <si>
    <t xml:space="preserve">source </t>
  </si>
  <si>
    <t xml:space="preserve">start age </t>
  </si>
  <si>
    <t>Male : 62
Female : 69</t>
  </si>
  <si>
    <t>NICE NG185</t>
  </si>
  <si>
    <t>proportion of clopidogrel in standard care</t>
  </si>
  <si>
    <t xml:space="preserve">proportion </t>
  </si>
  <si>
    <t>.</t>
  </si>
  <si>
    <t>Pufulete</t>
  </si>
  <si>
    <t>proportion of ticagrelor in standard care</t>
  </si>
  <si>
    <t xml:space="preserve">proportion of prasugrel in standard care </t>
  </si>
  <si>
    <t>All-cause mortality with clopidogrel</t>
  </si>
  <si>
    <t>Risk rate</t>
  </si>
  <si>
    <t xml:space="preserve">Hulme </t>
  </si>
  <si>
    <t>Reinfarction with clopidogrel</t>
  </si>
  <si>
    <t>Krishnamurthy</t>
  </si>
  <si>
    <t>Stroke with clopidogrel</t>
  </si>
  <si>
    <t>Swedeheart</t>
  </si>
  <si>
    <t>Major bleeding with clopidogrel</t>
  </si>
  <si>
    <t>Minor bleeding with clopidogrel</t>
  </si>
  <si>
    <t>All-cause mortality with ticagrelor</t>
  </si>
  <si>
    <t>NICE-NG185</t>
  </si>
  <si>
    <t>Reinfarction with ticagrelor</t>
  </si>
  <si>
    <t>NICE-NG186</t>
  </si>
  <si>
    <t>Stroke with ticagrelor</t>
  </si>
  <si>
    <t>NICE-NG187</t>
  </si>
  <si>
    <t>Major bleeding with ticagrelor</t>
  </si>
  <si>
    <t xml:space="preserve">hazard rate </t>
  </si>
  <si>
    <t>NICE-NG188</t>
  </si>
  <si>
    <t>Minor bleeding with ticagrelor</t>
  </si>
  <si>
    <t>NICE-NG189</t>
  </si>
  <si>
    <t>All-cause mortality with prasugrel</t>
  </si>
  <si>
    <t xml:space="preserve">risk rate </t>
  </si>
  <si>
    <t>Reinfarction with prasugrel</t>
  </si>
  <si>
    <t>NICE-NG190</t>
  </si>
  <si>
    <t xml:space="preserve">Stroke with prasugrel </t>
  </si>
  <si>
    <t>NICE-NG191</t>
  </si>
  <si>
    <t>Major bleeding with prasugrel</t>
  </si>
  <si>
    <t>NICE-NG192</t>
  </si>
  <si>
    <t xml:space="preserve">Minor bleeding with prasugrel </t>
  </si>
  <si>
    <t>NICE-NG193</t>
  </si>
  <si>
    <t>prevalance of Loss of Function allele in Eu ethniciy</t>
  </si>
  <si>
    <t xml:space="preserve">prevalance </t>
  </si>
  <si>
    <t xml:space="preserve">Ionova , Wang </t>
  </si>
  <si>
    <t xml:space="preserve">prevalance of Loss of Function allele in Asian ethnicity </t>
  </si>
  <si>
    <t>All-cause mortality with clopidogrel in no-LOF</t>
  </si>
  <si>
    <t>Biswas et al</t>
  </si>
  <si>
    <t>Reinfarction with clopidogrel no-LOF</t>
  </si>
  <si>
    <t>Stroke with clopidogrel no-LOF</t>
  </si>
  <si>
    <t>Major bleeding with clopidogrel no-LOF</t>
  </si>
  <si>
    <t>Minor bleeding with clopidogrel no-LOF</t>
  </si>
  <si>
    <t xml:space="preserve">utility of no further event </t>
  </si>
  <si>
    <t>Eq5D-3L</t>
  </si>
  <si>
    <t>beta</t>
  </si>
  <si>
    <t>PLATO - trial</t>
  </si>
  <si>
    <t>utility of MI</t>
  </si>
  <si>
    <t>utility of post-MI</t>
  </si>
  <si>
    <t xml:space="preserve">utility of Stroke </t>
  </si>
  <si>
    <t xml:space="preserve">utility of Post-Stroke </t>
  </si>
  <si>
    <t>MINAP data</t>
  </si>
  <si>
    <t>NICE - Meta Analysis</t>
  </si>
  <si>
    <t xml:space="preserve">frequency of CYP2C19 LOF </t>
  </si>
  <si>
    <t>events in non-carriers_AC</t>
  </si>
  <si>
    <t xml:space="preserve">Pufulete et al 2021 </t>
  </si>
  <si>
    <t>Outcome</t>
  </si>
  <si>
    <t>event_AC</t>
  </si>
  <si>
    <t>prob_AC</t>
  </si>
  <si>
    <t>Odds_AC</t>
  </si>
  <si>
    <t>OR_AT</t>
  </si>
  <si>
    <t>CI_L</t>
  </si>
  <si>
    <t>CI_H</t>
  </si>
  <si>
    <t>prob_AT</t>
  </si>
  <si>
    <t>SE_OR_AT</t>
  </si>
  <si>
    <t>OR_AP</t>
  </si>
  <si>
    <t>prob_AP</t>
  </si>
  <si>
    <t>SE_OR_AP</t>
  </si>
  <si>
    <t xml:space="preserve">prevalance of at least one LOF in European-ancestry </t>
  </si>
  <si>
    <t xml:space="preserve">Pilling </t>
  </si>
  <si>
    <t>Event</t>
  </si>
  <si>
    <t>Hazard rate_AC</t>
  </si>
  <si>
    <t>Hazard Ratio_no_LOF</t>
  </si>
  <si>
    <t>Hazard Rate_No_LOF</t>
  </si>
  <si>
    <t>Probability_No_LOF</t>
  </si>
  <si>
    <t>N</t>
  </si>
  <si>
    <t>source</t>
  </si>
  <si>
    <t>Asprin + Clopidogrel</t>
  </si>
  <si>
    <t>Clopidogrel (AC) Event Rate (%)</t>
  </si>
  <si>
    <t>Prasugrel (AP) Event Rate (%)</t>
  </si>
  <si>
    <t>Ticagrelor (AT) Event Rate (%)</t>
  </si>
  <si>
    <t>HR_AP_vs_AC</t>
  </si>
  <si>
    <t>HR_AT_vs_AC</t>
  </si>
  <si>
    <t>event rate for AP</t>
  </si>
  <si>
    <t>CI-H</t>
  </si>
  <si>
    <t>event rate for AT</t>
  </si>
  <si>
    <t>All-cause mortality</t>
  </si>
  <si>
    <t xml:space="preserve">prevalance of  LOF in East Asian in a trial  </t>
  </si>
  <si>
    <t>Wang et al</t>
  </si>
  <si>
    <t>Mortality</t>
  </si>
  <si>
    <t>mortality rate - AC(Hulme)</t>
  </si>
  <si>
    <t>major bleeding STEMI</t>
  </si>
  <si>
    <t>minor bleeding STEMI</t>
  </si>
  <si>
    <t>MI</t>
  </si>
  <si>
    <t>Stroke</t>
  </si>
  <si>
    <t>all cause mortality</t>
  </si>
  <si>
    <t xml:space="preserve">total event </t>
  </si>
  <si>
    <t xml:space="preserve"> </t>
  </si>
  <si>
    <t>Reinfarction</t>
  </si>
  <si>
    <t>prevalance of  LOF in African Americans</t>
  </si>
  <si>
    <t xml:space="preserve">Ionova </t>
  </si>
  <si>
    <t>STEMI-2014</t>
  </si>
  <si>
    <t>Proportion</t>
  </si>
  <si>
    <t xml:space="preserve">crude survival </t>
  </si>
  <si>
    <t>CI-L</t>
  </si>
  <si>
    <t>M_Rate</t>
  </si>
  <si>
    <t>NICE (PLATO)</t>
  </si>
  <si>
    <t>NICE(Krishnamurthy)</t>
  </si>
  <si>
    <t xml:space="preserve">NICE(Hulme) </t>
  </si>
  <si>
    <t>Major Bleeding</t>
  </si>
  <si>
    <t xml:space="preserve">prevalence of LOF in Asian-British </t>
  </si>
  <si>
    <t>Magavern</t>
  </si>
  <si>
    <t xml:space="preserve">male </t>
  </si>
  <si>
    <t xml:space="preserve">Pufulete </t>
  </si>
  <si>
    <t xml:space="preserve">Minor Bleeding </t>
  </si>
  <si>
    <t>Major bleed</t>
  </si>
  <si>
    <t xml:space="preserve">female </t>
  </si>
  <si>
    <t xml:space="preserve">Krishnamurthy </t>
  </si>
  <si>
    <t>NR</t>
  </si>
  <si>
    <t>Wout</t>
  </si>
  <si>
    <t xml:space="preserve">All-cause Mortality </t>
  </si>
  <si>
    <t>Minor bleed</t>
  </si>
  <si>
    <t xml:space="preserve">total </t>
  </si>
  <si>
    <t xml:space="preserve">cardiovascular mortality </t>
  </si>
  <si>
    <t xml:space="preserve">clopidogrel </t>
  </si>
  <si>
    <t>ticagrelor</t>
  </si>
  <si>
    <t xml:space="preserve">Prasugrel </t>
  </si>
  <si>
    <t xml:space="preserve">UK-GOV - 2022 </t>
  </si>
  <si>
    <t>risk rate</t>
  </si>
  <si>
    <t xml:space="preserve">sample size </t>
  </si>
  <si>
    <t>Lower CI</t>
  </si>
  <si>
    <t>Upper CI</t>
  </si>
  <si>
    <t>sample size</t>
  </si>
  <si>
    <t>Higher CI</t>
  </si>
  <si>
    <t>Ethnicity</t>
  </si>
  <si>
    <t>%</t>
  </si>
  <si>
    <t>Number</t>
  </si>
  <si>
    <t>Equivalent in Iova</t>
  </si>
  <si>
    <t xml:space="preserve">frequency </t>
  </si>
  <si>
    <t>weighted average</t>
  </si>
  <si>
    <t>Asian</t>
  </si>
  <si>
    <t xml:space="preserve">antiplatelet prescription proportion </t>
  </si>
  <si>
    <t>STEMI</t>
  </si>
  <si>
    <t>UA/NSTEMI</t>
  </si>
  <si>
    <t>Bangladeshi</t>
  </si>
  <si>
    <t>SAS</t>
  </si>
  <si>
    <t>Year of Event</t>
  </si>
  <si>
    <t xml:space="preserve">ACS </t>
  </si>
  <si>
    <t xml:space="preserve">AC </t>
  </si>
  <si>
    <t xml:space="preserve">AT </t>
  </si>
  <si>
    <t xml:space="preserve">STEMI </t>
  </si>
  <si>
    <t>AP</t>
  </si>
  <si>
    <t>Clopidogrel</t>
  </si>
  <si>
    <t>Prasugrel</t>
  </si>
  <si>
    <t>Ticagrelor</t>
  </si>
  <si>
    <t>Chinese</t>
  </si>
  <si>
    <t>EAS</t>
  </si>
  <si>
    <t>2012/2013</t>
  </si>
  <si>
    <t>N/A</t>
  </si>
  <si>
    <t>major bleeding</t>
  </si>
  <si>
    <t>Indian</t>
  </si>
  <si>
    <t>2013/2014</t>
  </si>
  <si>
    <t xml:space="preserve">minor bleeding </t>
  </si>
  <si>
    <t>Pakistani</t>
  </si>
  <si>
    <t>2014/2015</t>
  </si>
  <si>
    <t>Asian other</t>
  </si>
  <si>
    <t>2015/2016</t>
  </si>
  <si>
    <t>Black</t>
  </si>
  <si>
    <t>2016/2017</t>
  </si>
  <si>
    <t>Black African</t>
  </si>
  <si>
    <t>AA</t>
  </si>
  <si>
    <t>Black Caribbean</t>
  </si>
  <si>
    <t>Black other</t>
  </si>
  <si>
    <t>Mixed</t>
  </si>
  <si>
    <t>Number of patients</t>
  </si>
  <si>
    <t>ACS.DAPT</t>
  </si>
  <si>
    <t>NSTEMI.DAPT</t>
  </si>
  <si>
    <t>STEMI.DAPT</t>
  </si>
  <si>
    <t>DAPT proportion NSTEMI</t>
  </si>
  <si>
    <t>Mixed White/Asian</t>
  </si>
  <si>
    <t>Other</t>
  </si>
  <si>
    <t>ACS
(N =  4689)</t>
  </si>
  <si>
    <t>NSTEMI
(N= 2102)</t>
  </si>
  <si>
    <t>STEMI 
(N=2587)</t>
  </si>
  <si>
    <t>AC</t>
  </si>
  <si>
    <t>AT</t>
  </si>
  <si>
    <t>Mixed White/Black African</t>
  </si>
  <si>
    <t>Mixed White/Black Caribbean</t>
  </si>
  <si>
    <t>Mixed other</t>
  </si>
  <si>
    <t>White</t>
  </si>
  <si>
    <t>Gypsy Or Irish Traveller</t>
  </si>
  <si>
    <t>EUR</t>
  </si>
  <si>
    <t>Roma</t>
  </si>
  <si>
    <t>White British</t>
  </si>
  <si>
    <t>White Irish</t>
  </si>
  <si>
    <t>White other</t>
  </si>
  <si>
    <t>Arab</t>
  </si>
  <si>
    <t xml:space="preserve">other </t>
  </si>
  <si>
    <t>Any Other</t>
  </si>
  <si>
    <t>Prevalence of LOF UK-mixed ethnicity</t>
  </si>
  <si>
    <t>`</t>
  </si>
  <si>
    <t xml:space="preserve">parameter list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</si>
</sst>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0"/>
    <numFmt numFmtId="165" formatCode="0.0000"/>
    <numFmt numFmtId="166" formatCode="0.0"/>
    <numFmt numFmtId="167" formatCode="0.00000"/>
  </numFmts>
  <fonts count="17" x14ac:knownFonts="1">
    <font>
      <sz val="11"/>
      <color theme="1"/>
      <name val="Calibri"/>
      <family val="2"/>
      <scheme val="minor"/>
    </font>
    <font>
      <sz val="12"/>
      <color theme="1"/>
      <name val="Calibri"/>
      <family val="2"/>
      <scheme val="minor"/>
    </font>
    <font>
      <sz val="11"/>
      <color rgb="FF000000"/>
      <name val="Calibri"/>
      <family val="2"/>
      <scheme val="minor"/>
    </font>
    <font>
      <u/>
      <sz val="11"/>
      <color theme="10"/>
      <name val="Calibri"/>
      <family val="2"/>
      <scheme val="minor"/>
    </font>
    <font>
      <sz val="8"/>
      <name val="Calibri"/>
      <family val="2"/>
      <scheme val="minor"/>
    </font>
    <font>
      <sz val="12"/>
      <color theme="1"/>
      <name val="Calibri"/>
      <family val="2"/>
      <scheme val="minor"/>
    </font>
    <font>
      <sz val="12"/>
      <color rgb="FF000000"/>
      <name val="Calibri"/>
      <family val="2"/>
      <scheme val="minor"/>
    </font>
    <font>
      <sz val="12"/>
      <color theme="1"/>
      <name val="Times New Roman"/>
      <family val="1"/>
    </font>
    <font>
      <sz val="12"/>
      <color rgb="FF231F20"/>
      <name val="Arial"/>
      <family val="2"/>
    </font>
    <font>
      <b/>
      <sz val="12"/>
      <color theme="1"/>
      <name val="Calibri"/>
      <family val="2"/>
      <scheme val="minor"/>
    </font>
    <font>
      <sz val="9"/>
      <color rgb="FF222222"/>
      <name val="Segoe UI"/>
      <family val="2"/>
    </font>
    <font>
      <i/>
      <sz val="9"/>
      <color rgb="FF222222"/>
      <name val="Segoe UI"/>
      <family val="2"/>
    </font>
    <font>
      <sz val="12"/>
      <color rgb="FFFF0000"/>
      <name val="Calibri"/>
      <family val="2"/>
      <scheme val="minor"/>
    </font>
    <font>
      <sz val="12"/>
      <color theme="1"/>
      <name val="Aptos"/>
    </font>
    <font>
      <sz val="18"/>
      <color rgb="FF0B0C0C"/>
      <name val="Arial"/>
      <family val="2"/>
    </font>
    <font>
      <b/>
      <sz val="11"/>
      <color theme="1"/>
      <name val="Calibri"/>
      <family val="2"/>
      <scheme val="minor"/>
    </font>
    <font>
      <sz val="8"/>
      <color theme="1"/>
      <name val="Calibri"/>
      <family val="2"/>
      <scheme val="minor"/>
    </font>
  </fonts>
  <fills count="12">
    <fill>
      <patternFill patternType="none"/>
    </fill>
    <fill>
      <patternFill patternType="gray125"/>
    </fill>
    <fill>
      <patternFill patternType="solid">
        <fgColor theme="2" tint="-9.9978637043366805E-2"/>
        <bgColor indexed="64"/>
      </patternFill>
    </fill>
    <fill>
      <patternFill patternType="solid">
        <fgColor theme="4"/>
        <bgColor indexed="64"/>
      </patternFill>
    </fill>
    <fill>
      <patternFill patternType="solid">
        <fgColor theme="9"/>
        <bgColor indexed="64"/>
      </patternFill>
    </fill>
    <fill>
      <patternFill patternType="solid">
        <fgColor theme="7" tint="-0.249977111117893"/>
        <bgColor indexed="64"/>
      </patternFill>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4" tint="0.79998168889431442"/>
        <bgColor indexed="64"/>
      </patternFill>
    </fill>
    <fill>
      <patternFill patternType="solid">
        <fgColor rgb="FFFFFF00"/>
        <bgColor indexed="64"/>
      </patternFill>
    </fill>
    <fill>
      <patternFill patternType="solid">
        <fgColor theme="5"/>
        <bgColor indexed="64"/>
      </patternFill>
    </fill>
  </fills>
  <borders count="20">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3" fillId="0" borderId="0" applyNumberFormat="0" applyFill="0" applyBorder="0" applyAlignment="0" applyProtection="0"/>
  </cellStyleXfs>
  <cellXfs count="133">
    <xf numFmtId="0" fontId="0" fillId="0" borderId="0" xfId="0"/>
    <xf numFmtId="0" fontId="0" fillId="0" borderId="2" xfId="0" applyBorder="1" applyAlignment="1">
      <alignment horizontal="right"/>
    </xf>
    <xf numFmtId="0" fontId="0" fillId="0" borderId="5" xfId="0" applyBorder="1" applyAlignment="1">
      <alignment horizontal="left"/>
    </xf>
    <xf numFmtId="0" fontId="0" fillId="0" borderId="0" xfId="0" applyAlignment="1">
      <alignment horizontal="center"/>
    </xf>
    <xf numFmtId="0" fontId="0" fillId="0" borderId="6" xfId="0" applyBorder="1"/>
    <xf numFmtId="0" fontId="0" fillId="0" borderId="5" xfId="0" applyBorder="1"/>
    <xf numFmtId="14" fontId="0" fillId="3" borderId="0" xfId="0" applyNumberFormat="1" applyFill="1"/>
    <xf numFmtId="0" fontId="0" fillId="3" borderId="0" xfId="0" applyFill="1"/>
    <xf numFmtId="14" fontId="0" fillId="0" borderId="0" xfId="0" applyNumberFormat="1"/>
    <xf numFmtId="0" fontId="0" fillId="4" borderId="0" xfId="0" applyFill="1"/>
    <xf numFmtId="0" fontId="0" fillId="6" borderId="0" xfId="0" applyFill="1"/>
    <xf numFmtId="0" fontId="0" fillId="5" borderId="0" xfId="0" applyFill="1"/>
    <xf numFmtId="0" fontId="0" fillId="0" borderId="7" xfId="0" applyBorder="1"/>
    <xf numFmtId="0" fontId="0" fillId="0" borderId="8" xfId="0" applyBorder="1"/>
    <xf numFmtId="0" fontId="0" fillId="3" borderId="8" xfId="0" applyFill="1" applyBorder="1"/>
    <xf numFmtId="0" fontId="0" fillId="4" borderId="8" xfId="0" applyFill="1" applyBorder="1"/>
    <xf numFmtId="0" fontId="0" fillId="5" borderId="8" xfId="0" applyFill="1" applyBorder="1"/>
    <xf numFmtId="0" fontId="0" fillId="0" borderId="9" xfId="0" applyBorder="1"/>
    <xf numFmtId="0" fontId="5" fillId="0" borderId="1" xfId="0" applyFont="1" applyBorder="1" applyAlignment="1">
      <alignment vertical="top"/>
    </xf>
    <xf numFmtId="0" fontId="6" fillId="0" borderId="1" xfId="0" applyFont="1" applyBorder="1" applyAlignment="1">
      <alignment horizontal="center" vertical="top"/>
    </xf>
    <xf numFmtId="0" fontId="5" fillId="0" borderId="1" xfId="0" applyFont="1" applyBorder="1" applyAlignment="1">
      <alignment vertical="top" wrapText="1"/>
    </xf>
    <xf numFmtId="0" fontId="5" fillId="0" borderId="1" xfId="0" applyFont="1" applyBorder="1" applyAlignment="1">
      <alignment horizontal="center" vertical="top" wrapText="1"/>
    </xf>
    <xf numFmtId="0" fontId="5" fillId="0" borderId="0" xfId="0" applyFont="1" applyAlignment="1">
      <alignment vertical="top" wrapText="1"/>
    </xf>
    <xf numFmtId="0" fontId="5" fillId="7" borderId="1" xfId="0" applyFont="1" applyFill="1" applyBorder="1" applyAlignment="1">
      <alignment vertical="top" wrapText="1"/>
    </xf>
    <xf numFmtId="0" fontId="5" fillId="8" borderId="1" xfId="0" applyFont="1" applyFill="1" applyBorder="1" applyAlignment="1">
      <alignment vertical="top" wrapText="1"/>
    </xf>
    <xf numFmtId="0" fontId="5" fillId="8" borderId="1" xfId="0" applyFont="1" applyFill="1" applyBorder="1" applyAlignment="1">
      <alignment vertical="top"/>
    </xf>
    <xf numFmtId="0" fontId="6" fillId="8" borderId="1" xfId="0" applyFont="1" applyFill="1" applyBorder="1" applyAlignment="1">
      <alignment horizontal="center" vertical="top"/>
    </xf>
    <xf numFmtId="0" fontId="3" fillId="8" borderId="0" xfId="1" applyFill="1" applyAlignment="1">
      <alignment vertical="top" wrapText="1"/>
    </xf>
    <xf numFmtId="0" fontId="6" fillId="0" borderId="1" xfId="0" applyFont="1" applyBorder="1" applyAlignment="1">
      <alignment vertical="top" wrapText="1"/>
    </xf>
    <xf numFmtId="0" fontId="5" fillId="8" borderId="1" xfId="0" applyFont="1" applyFill="1" applyBorder="1" applyAlignment="1">
      <alignment horizontal="center" vertical="top" wrapText="1"/>
    </xf>
    <xf numFmtId="0" fontId="5" fillId="8" borderId="1" xfId="0" applyFont="1" applyFill="1" applyBorder="1" applyAlignment="1">
      <alignment horizontal="left" vertical="top" wrapText="1"/>
    </xf>
    <xf numFmtId="0" fontId="5" fillId="7" borderId="1" xfId="0" applyFont="1" applyFill="1" applyBorder="1" applyAlignment="1">
      <alignment horizontal="left" vertical="top"/>
    </xf>
    <xf numFmtId="0" fontId="0" fillId="0" borderId="0" xfId="0" applyAlignment="1">
      <alignment vertical="top"/>
    </xf>
    <xf numFmtId="0" fontId="3" fillId="0" borderId="0" xfId="1" applyAlignment="1">
      <alignment horizontal="left" vertical="top" wrapText="1"/>
    </xf>
    <xf numFmtId="0" fontId="5" fillId="7" borderId="1" xfId="0" applyFont="1" applyFill="1" applyBorder="1" applyAlignment="1">
      <alignment vertical="top"/>
    </xf>
    <xf numFmtId="0" fontId="6" fillId="7" borderId="1" xfId="0" applyFont="1" applyFill="1" applyBorder="1" applyAlignment="1">
      <alignment vertical="top" wrapText="1"/>
    </xf>
    <xf numFmtId="0" fontId="6" fillId="7" borderId="1" xfId="0" applyFont="1" applyFill="1" applyBorder="1" applyAlignment="1">
      <alignment horizontal="center" vertical="top"/>
    </xf>
    <xf numFmtId="0" fontId="0" fillId="7" borderId="1" xfId="0" applyFill="1" applyBorder="1" applyAlignment="1">
      <alignment vertical="top"/>
    </xf>
    <xf numFmtId="0" fontId="2" fillId="7" borderId="1" xfId="0" applyFont="1" applyFill="1" applyBorder="1" applyAlignment="1">
      <alignment vertical="top" wrapText="1"/>
    </xf>
    <xf numFmtId="0" fontId="2" fillId="7" borderId="1" xfId="0" applyFont="1" applyFill="1" applyBorder="1" applyAlignment="1">
      <alignment horizontal="center" vertical="top"/>
    </xf>
    <xf numFmtId="0" fontId="0" fillId="7" borderId="1" xfId="0" applyFill="1" applyBorder="1" applyAlignment="1">
      <alignment vertical="top" wrapText="1"/>
    </xf>
    <xf numFmtId="0" fontId="3" fillId="0" borderId="0" xfId="1" applyAlignment="1">
      <alignment vertical="top" wrapText="1"/>
    </xf>
    <xf numFmtId="0" fontId="0" fillId="2" borderId="1" xfId="0" applyFill="1" applyBorder="1" applyAlignment="1">
      <alignment horizontal="center" vertical="top"/>
    </xf>
    <xf numFmtId="0" fontId="2" fillId="2" borderId="1" xfId="0" applyFont="1" applyFill="1" applyBorder="1" applyAlignment="1">
      <alignment horizontal="center" vertical="top" wrapText="1"/>
    </xf>
    <xf numFmtId="0" fontId="6" fillId="7" borderId="1" xfId="0" applyFont="1" applyFill="1" applyBorder="1" applyAlignment="1">
      <alignment vertical="top"/>
    </xf>
    <xf numFmtId="0" fontId="3" fillId="7" borderId="1" xfId="1" applyFill="1" applyBorder="1" applyAlignment="1">
      <alignment vertical="top" wrapText="1"/>
    </xf>
    <xf numFmtId="0" fontId="0" fillId="0" borderId="0" xfId="0" applyAlignment="1">
      <alignment vertical="top" wrapText="1"/>
    </xf>
    <xf numFmtId="0" fontId="7" fillId="0" borderId="1" xfId="0" applyFont="1" applyBorder="1" applyAlignment="1">
      <alignment vertical="top" wrapText="1"/>
    </xf>
    <xf numFmtId="0" fontId="8" fillId="0" borderId="1" xfId="0" applyFont="1" applyBorder="1" applyAlignment="1">
      <alignment vertical="top" wrapText="1"/>
    </xf>
    <xf numFmtId="0" fontId="9" fillId="0" borderId="1" xfId="0" applyFont="1" applyBorder="1" applyAlignment="1">
      <alignment vertical="top" wrapText="1"/>
    </xf>
    <xf numFmtId="0" fontId="3" fillId="0" borderId="1" xfId="1" applyBorder="1" applyAlignment="1">
      <alignment vertical="top" wrapText="1"/>
    </xf>
    <xf numFmtId="0" fontId="0" fillId="2" borderId="0" xfId="0" applyFill="1"/>
    <xf numFmtId="0" fontId="6" fillId="0" borderId="1" xfId="0" applyFont="1" applyBorder="1" applyAlignment="1">
      <alignment horizontal="center" vertical="top" wrapText="1"/>
    </xf>
    <xf numFmtId="0" fontId="13" fillId="0" borderId="0" xfId="0" applyFont="1" applyAlignment="1">
      <alignment horizontal="left" vertical="center" indent="7"/>
    </xf>
    <xf numFmtId="0" fontId="0" fillId="9" borderId="0" xfId="0" applyFill="1"/>
    <xf numFmtId="0" fontId="14" fillId="0" borderId="0" xfId="0" applyFont="1" applyAlignment="1">
      <alignment vertical="center" wrapText="1"/>
    </xf>
    <xf numFmtId="0" fontId="0" fillId="10" borderId="0" xfId="0" applyFill="1"/>
    <xf numFmtId="0" fontId="0" fillId="0" borderId="1" xfId="0" applyBorder="1" applyAlignment="1">
      <alignment horizontal="center"/>
    </xf>
    <xf numFmtId="0" fontId="0" fillId="0" borderId="1" xfId="0" applyBorder="1"/>
    <xf numFmtId="164" fontId="0" fillId="0" borderId="1" xfId="0" applyNumberFormat="1" applyBorder="1" applyAlignment="1">
      <alignment horizontal="center"/>
    </xf>
    <xf numFmtId="165" fontId="0" fillId="0" borderId="1" xfId="0" applyNumberFormat="1" applyBorder="1" applyAlignment="1">
      <alignment horizontal="center"/>
    </xf>
    <xf numFmtId="0" fontId="0" fillId="11" borderId="1" xfId="0" applyFill="1"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11" borderId="16" xfId="0" applyFill="1" applyBorder="1"/>
    <xf numFmtId="0" fontId="0" fillId="0" borderId="17" xfId="0" applyBorder="1"/>
    <xf numFmtId="164" fontId="0" fillId="0" borderId="1" xfId="0" applyNumberFormat="1" applyBorder="1"/>
    <xf numFmtId="0" fontId="0" fillId="0" borderId="1" xfId="0" applyBorder="1" applyAlignment="1">
      <alignment horizontal="center" wrapText="1"/>
    </xf>
    <xf numFmtId="0" fontId="0" fillId="2" borderId="1" xfId="0" applyFill="1" applyBorder="1"/>
    <xf numFmtId="2" fontId="0" fillId="0" borderId="1" xfId="0" applyNumberFormat="1" applyBorder="1" applyAlignment="1">
      <alignment wrapText="1"/>
    </xf>
    <xf numFmtId="1" fontId="0" fillId="0" borderId="1" xfId="0" applyNumberFormat="1" applyBorder="1"/>
    <xf numFmtId="0" fontId="0" fillId="2" borderId="1" xfId="0" applyFill="1" applyBorder="1" applyAlignment="1">
      <alignment horizontal="center" vertical="center"/>
    </xf>
    <xf numFmtId="2" fontId="0" fillId="0" borderId="1" xfId="0" applyNumberFormat="1" applyBorder="1"/>
    <xf numFmtId="10" fontId="0" fillId="0" borderId="1" xfId="0" applyNumberFormat="1" applyBorder="1"/>
    <xf numFmtId="166" fontId="0" fillId="0" borderId="1" xfId="0" applyNumberFormat="1" applyBorder="1" applyAlignment="1">
      <alignment horizontal="center"/>
    </xf>
    <xf numFmtId="0" fontId="0" fillId="2" borderId="1" xfId="0" applyFill="1" applyBorder="1" applyAlignment="1">
      <alignment horizontal="center"/>
    </xf>
    <xf numFmtId="0" fontId="0" fillId="0" borderId="19" xfId="0" applyBorder="1"/>
    <xf numFmtId="0" fontId="0" fillId="0" borderId="1" xfId="0" applyBorder="1" applyAlignment="1">
      <alignment horizontal="center" vertical="center"/>
    </xf>
    <xf numFmtId="0" fontId="0" fillId="10" borderId="1" xfId="0" applyFill="1" applyBorder="1"/>
    <xf numFmtId="0" fontId="15" fillId="0" borderId="1" xfId="0" applyFont="1" applyBorder="1" applyAlignment="1">
      <alignment horizontal="center" vertical="center" wrapText="1"/>
    </xf>
    <xf numFmtId="0" fontId="0" fillId="0" borderId="1" xfId="0" applyBorder="1" applyAlignment="1">
      <alignment horizontal="center" vertical="center" wrapText="1"/>
    </xf>
    <xf numFmtId="2" fontId="0" fillId="0" borderId="1" xfId="0" applyNumberFormat="1" applyBorder="1" applyAlignment="1">
      <alignment horizontal="center"/>
    </xf>
    <xf numFmtId="0" fontId="16" fillId="0" borderId="1" xfId="0" applyFont="1" applyBorder="1" applyAlignment="1">
      <alignment horizontal="center" wrapText="1"/>
    </xf>
    <xf numFmtId="0" fontId="16" fillId="0" borderId="1" xfId="0" applyFont="1" applyBorder="1" applyAlignment="1">
      <alignment wrapText="1"/>
    </xf>
    <xf numFmtId="0" fontId="16" fillId="0" borderId="1" xfId="0" applyFont="1" applyBorder="1"/>
    <xf numFmtId="0" fontId="16" fillId="0" borderId="14" xfId="0" applyFont="1" applyBorder="1"/>
    <xf numFmtId="0" fontId="16" fillId="0" borderId="13" xfId="0" applyFont="1" applyBorder="1"/>
    <xf numFmtId="0" fontId="16" fillId="0" borderId="1" xfId="0" applyFont="1" applyBorder="1" applyAlignment="1">
      <alignment horizontal="center"/>
    </xf>
    <xf numFmtId="2" fontId="16" fillId="0" borderId="1" xfId="0" applyNumberFormat="1" applyFont="1" applyBorder="1" applyAlignment="1">
      <alignment horizontal="center"/>
    </xf>
    <xf numFmtId="2" fontId="16" fillId="0" borderId="14" xfId="0" applyNumberFormat="1" applyFont="1" applyBorder="1" applyAlignment="1">
      <alignment horizontal="center"/>
    </xf>
    <xf numFmtId="0" fontId="16" fillId="0" borderId="15" xfId="0" applyFont="1" applyBorder="1"/>
    <xf numFmtId="0" fontId="16" fillId="0" borderId="16" xfId="0" applyFont="1" applyBorder="1"/>
    <xf numFmtId="0" fontId="16" fillId="0" borderId="16" xfId="0" applyFont="1" applyBorder="1" applyAlignment="1">
      <alignment horizontal="center"/>
    </xf>
    <xf numFmtId="2" fontId="16" fillId="0" borderId="16" xfId="0" applyNumberFormat="1" applyFont="1" applyBorder="1" applyAlignment="1">
      <alignment horizontal="center"/>
    </xf>
    <xf numFmtId="2" fontId="16" fillId="0" borderId="17" xfId="0" applyNumberFormat="1" applyFont="1" applyBorder="1" applyAlignment="1">
      <alignment horizontal="center"/>
    </xf>
    <xf numFmtId="166" fontId="0" fillId="0" borderId="1" xfId="0" applyNumberFormat="1"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3" fontId="0" fillId="0" borderId="1" xfId="0" applyNumberFormat="1" applyBorder="1" applyAlignment="1">
      <alignment horizontal="center" vertical="center"/>
    </xf>
    <xf numFmtId="2" fontId="0" fillId="0" borderId="14" xfId="0" applyNumberFormat="1"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2" fontId="0" fillId="10" borderId="17" xfId="0" applyNumberFormat="1" applyFill="1" applyBorder="1" applyAlignment="1">
      <alignment horizontal="center" vertical="center"/>
    </xf>
    <xf numFmtId="0" fontId="0" fillId="0" borderId="13" xfId="0" applyBorder="1" applyAlignment="1">
      <alignment horizontal="left" vertical="center"/>
    </xf>
    <xf numFmtId="3" fontId="0" fillId="0" borderId="1" xfId="0" applyNumberFormat="1" applyBorder="1" applyAlignment="1">
      <alignment horizontal="left" vertical="center"/>
    </xf>
    <xf numFmtId="0" fontId="0" fillId="0" borderId="1" xfId="0" applyBorder="1" applyAlignment="1">
      <alignment horizontal="left" vertical="center"/>
    </xf>
    <xf numFmtId="167" fontId="0" fillId="0" borderId="1" xfId="0" applyNumberFormat="1" applyBorder="1"/>
    <xf numFmtId="164" fontId="0" fillId="0" borderId="16" xfId="0" applyNumberFormat="1" applyBorder="1" applyAlignment="1">
      <alignment horizontal="center"/>
    </xf>
    <xf numFmtId="0" fontId="0" fillId="3" borderId="3" xfId="0" applyFill="1" applyBorder="1" applyAlignment="1">
      <alignment horizontal="center"/>
    </xf>
    <xf numFmtId="0" fontId="0" fillId="4" borderId="3" xfId="0" applyFill="1" applyBorder="1" applyAlignment="1">
      <alignment horizontal="center"/>
    </xf>
    <xf numFmtId="0" fontId="0" fillId="5" borderId="3" xfId="0" applyFill="1" applyBorder="1" applyAlignment="1">
      <alignment horizontal="center"/>
    </xf>
    <xf numFmtId="0" fontId="0" fillId="5" borderId="4" xfId="0" applyFill="1" applyBorder="1" applyAlignment="1">
      <alignment horizontal="center"/>
    </xf>
    <xf numFmtId="0" fontId="0" fillId="0" borderId="5" xfId="0" applyBorder="1" applyAlignment="1">
      <alignment horizontal="center"/>
    </xf>
    <xf numFmtId="0" fontId="0" fillId="0" borderId="0" xfId="0" applyAlignment="1">
      <alignment horizontal="center"/>
    </xf>
    <xf numFmtId="0" fontId="8" fillId="0" borderId="1" xfId="0" applyFont="1" applyBorder="1" applyAlignment="1">
      <alignment vertical="top" wrapText="1"/>
    </xf>
    <xf numFmtId="0" fontId="5" fillId="0" borderId="1" xfId="0" applyFont="1" applyBorder="1" applyAlignment="1">
      <alignment vertical="top" wrapText="1"/>
    </xf>
    <xf numFmtId="0" fontId="0" fillId="2" borderId="1" xfId="0" applyFill="1" applyBorder="1" applyAlignment="1">
      <alignment horizontal="center"/>
    </xf>
    <xf numFmtId="0" fontId="0" fillId="10" borderId="1" xfId="0" applyFill="1" applyBorder="1" applyAlignment="1">
      <alignment horizontal="center" wrapText="1"/>
    </xf>
    <xf numFmtId="0" fontId="0" fillId="10" borderId="18" xfId="0" applyFill="1" applyBorder="1" applyAlignment="1">
      <alignment horizontal="center"/>
    </xf>
    <xf numFmtId="0" fontId="0" fillId="0" borderId="11" xfId="0" applyBorder="1" applyAlignment="1">
      <alignment horizontal="center"/>
    </xf>
    <xf numFmtId="0" fontId="16" fillId="0" borderId="11" xfId="0" applyFont="1" applyBorder="1" applyAlignment="1">
      <alignment horizontal="center" wrapText="1"/>
    </xf>
    <xf numFmtId="0" fontId="16" fillId="0" borderId="12" xfId="0" applyFont="1" applyBorder="1" applyAlignment="1">
      <alignment horizontal="center" wrapText="1"/>
    </xf>
    <xf numFmtId="0" fontId="0" fillId="0" borderId="1" xfId="0" applyBorder="1" applyAlignment="1">
      <alignment horizontal="center"/>
    </xf>
    <xf numFmtId="0" fontId="16" fillId="0" borderId="10" xfId="0" applyFont="1" applyBorder="1" applyAlignment="1">
      <alignment horizontal="center"/>
    </xf>
    <xf numFmtId="0" fontId="16" fillId="0" borderId="13" xfId="0" applyFont="1" applyBorder="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eetMetadata" Target="metadata.xml"/><Relationship Id="rId1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17" Type="http://schemas.microsoft.com/office/2017/06/relationships/rdRichValueTypes" Target="richData/rdRichValueTypes.xml"/><Relationship Id="rId2" Type="http://schemas.openxmlformats.org/officeDocument/2006/relationships/worksheet" Target="worksheets/sheet2.xml"/><Relationship Id="rId16"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microsoft.com/office/2017/06/relationships/rdRichValue" Target="richData/rdrichvalue.xml"/><Relationship Id="rId10" Type="http://schemas.openxmlformats.org/officeDocument/2006/relationships/theme" Target="theme/theme1.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22/10/relationships/richValueRel" Target="richData/richValueRel.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GB" sz="1000"/>
              <a:t>proportion of antiplatelete prescription in ACS-STEMI</a:t>
            </a:r>
            <a:r>
              <a:rPr lang="en-GB" sz="1000" baseline="0"/>
              <a:t> patients undergoing PCI - Pufulete et al 2022.</a:t>
            </a:r>
            <a:endParaRPr lang="en-GB" sz="1000"/>
          </a:p>
        </c:rich>
      </c:tx>
      <c:overlay val="0"/>
      <c:spPr>
        <a:noFill/>
        <a:ln>
          <a:noFill/>
        </a:ln>
        <a:effectLst/>
      </c:spPr>
      <c:txPr>
        <a:bodyPr rot="0" spcFirstLastPara="1" vertOverflow="ellipsis" vert="horz" wrap="square" anchor="ctr" anchorCtr="1"/>
        <a:lstStyle/>
        <a:p>
          <a:pPr>
            <a:defRPr sz="10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GB"/>
        </a:p>
      </c:txPr>
    </c:title>
    <c:autoTitleDeleted val="0"/>
    <c:plotArea>
      <c:layout/>
      <c:barChart>
        <c:barDir val="col"/>
        <c:grouping val="clustered"/>
        <c:varyColors val="0"/>
        <c:ser>
          <c:idx val="0"/>
          <c:order val="0"/>
          <c:tx>
            <c:strRef>
              <c:f>'Intitial-Calculations'!$J$13</c:f>
              <c:strCache>
                <c:ptCount val="1"/>
                <c:pt idx="0">
                  <c:v>Clopidogrel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'Intitial-Calculations'!$B$14:$B$18</c:f>
              <c:strCache>
                <c:ptCount val="5"/>
                <c:pt idx="0">
                  <c:v>2012/2013</c:v>
                </c:pt>
                <c:pt idx="1">
                  <c:v>2013/2014</c:v>
                </c:pt>
                <c:pt idx="2">
                  <c:v>2014/2015</c:v>
                </c:pt>
                <c:pt idx="3">
                  <c:v>2015/2016</c:v>
                </c:pt>
                <c:pt idx="4">
                  <c:v>2016/2017</c:v>
                </c:pt>
              </c:strCache>
            </c:strRef>
          </c:cat>
          <c:val>
            <c:numRef>
              <c:f>'Intitial-Calculations'!$J$14:$J$18</c:f>
              <c:numCache>
                <c:formatCode>0.00</c:formatCode>
                <c:ptCount val="5"/>
                <c:pt idx="0">
                  <c:v>0.59607293127629735</c:v>
                </c:pt>
                <c:pt idx="1">
                  <c:v>0.4578696343402226</c:v>
                </c:pt>
                <c:pt idx="2">
                  <c:v>0.28900709219858156</c:v>
                </c:pt>
                <c:pt idx="3">
                  <c:v>0.23404255319148937</c:v>
                </c:pt>
                <c:pt idx="4">
                  <c:v>0.18604651162790697</c:v>
                </c:pt>
              </c:numCache>
            </c:numRef>
          </c:val>
          <c:extLst>
            <c:ext xmlns:c16="http://schemas.microsoft.com/office/drawing/2014/chart" uri="{C3380CC4-5D6E-409C-BE32-E72D297353CC}">
              <c16:uniqueId val="{00000000-E5EC-4A02-9CF1-358A20606FB7}"/>
            </c:ext>
          </c:extLst>
        </c:ser>
        <c:ser>
          <c:idx val="1"/>
          <c:order val="1"/>
          <c:tx>
            <c:strRef>
              <c:f>'Intitial-Calculations'!$K$13</c:f>
              <c:strCache>
                <c:ptCount val="1"/>
                <c:pt idx="0">
                  <c:v>Prasugrel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'Intitial-Calculations'!$B$14:$B$18</c:f>
              <c:strCache>
                <c:ptCount val="5"/>
                <c:pt idx="0">
                  <c:v>2012/2013</c:v>
                </c:pt>
                <c:pt idx="1">
                  <c:v>2013/2014</c:v>
                </c:pt>
                <c:pt idx="2">
                  <c:v>2014/2015</c:v>
                </c:pt>
                <c:pt idx="3">
                  <c:v>2015/2016</c:v>
                </c:pt>
                <c:pt idx="4">
                  <c:v>2016/2017</c:v>
                </c:pt>
              </c:strCache>
            </c:strRef>
          </c:cat>
          <c:val>
            <c:numRef>
              <c:f>'Intitial-Calculations'!$K$14:$K$18</c:f>
              <c:numCache>
                <c:formatCode>0.00</c:formatCode>
                <c:ptCount val="5"/>
                <c:pt idx="0">
                  <c:v>0.23842917251051893</c:v>
                </c:pt>
                <c:pt idx="1">
                  <c:v>0.15580286168521462</c:v>
                </c:pt>
                <c:pt idx="2">
                  <c:v>0.13829787234042554</c:v>
                </c:pt>
                <c:pt idx="3">
                  <c:v>0.10165484633569739</c:v>
                </c:pt>
                <c:pt idx="4">
                  <c:v>6.589147286821706E-2</c:v>
                </c:pt>
              </c:numCache>
            </c:numRef>
          </c:val>
          <c:extLst>
            <c:ext xmlns:c16="http://schemas.microsoft.com/office/drawing/2014/chart" uri="{C3380CC4-5D6E-409C-BE32-E72D297353CC}">
              <c16:uniqueId val="{00000001-E5EC-4A02-9CF1-358A20606FB7}"/>
            </c:ext>
          </c:extLst>
        </c:ser>
        <c:ser>
          <c:idx val="2"/>
          <c:order val="2"/>
          <c:tx>
            <c:strRef>
              <c:f>'Intitial-Calculations'!$L$13</c:f>
              <c:strCache>
                <c:ptCount val="1"/>
                <c:pt idx="0">
                  <c:v>Ticagrelor</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'Intitial-Calculations'!$B$14:$B$18</c:f>
              <c:strCache>
                <c:ptCount val="5"/>
                <c:pt idx="0">
                  <c:v>2012/2013</c:v>
                </c:pt>
                <c:pt idx="1">
                  <c:v>2013/2014</c:v>
                </c:pt>
                <c:pt idx="2">
                  <c:v>2014/2015</c:v>
                </c:pt>
                <c:pt idx="3">
                  <c:v>2015/2016</c:v>
                </c:pt>
                <c:pt idx="4">
                  <c:v>2016/2017</c:v>
                </c:pt>
              </c:strCache>
            </c:strRef>
          </c:cat>
          <c:val>
            <c:numRef>
              <c:f>'Intitial-Calculations'!$L$14:$L$18</c:f>
              <c:numCache>
                <c:formatCode>0.00</c:formatCode>
                <c:ptCount val="5"/>
                <c:pt idx="0">
                  <c:v>0.16549789621318373</c:v>
                </c:pt>
                <c:pt idx="1">
                  <c:v>0.38632750397456278</c:v>
                </c:pt>
                <c:pt idx="2">
                  <c:v>0.57269503546099287</c:v>
                </c:pt>
                <c:pt idx="3">
                  <c:v>0.6643026004728132</c:v>
                </c:pt>
                <c:pt idx="4">
                  <c:v>0.74806201550387597</c:v>
                </c:pt>
              </c:numCache>
            </c:numRef>
          </c:val>
          <c:extLst>
            <c:ext xmlns:c16="http://schemas.microsoft.com/office/drawing/2014/chart" uri="{C3380CC4-5D6E-409C-BE32-E72D297353CC}">
              <c16:uniqueId val="{00000002-E5EC-4A02-9CF1-358A20606FB7}"/>
            </c:ext>
          </c:extLst>
        </c:ser>
        <c:dLbls>
          <c:showLegendKey val="0"/>
          <c:showVal val="1"/>
          <c:showCatName val="0"/>
          <c:showSerName val="0"/>
          <c:showPercent val="0"/>
          <c:showBubbleSize val="0"/>
        </c:dLbls>
        <c:gapWidth val="150"/>
        <c:overlap val="-25"/>
        <c:axId val="2070389136"/>
        <c:axId val="2070395376"/>
      </c:barChart>
      <c:catAx>
        <c:axId val="207038913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70395376"/>
        <c:crosses val="autoZero"/>
        <c:auto val="1"/>
        <c:lblAlgn val="ctr"/>
        <c:lblOffset val="100"/>
        <c:noMultiLvlLbl val="0"/>
      </c:catAx>
      <c:valAx>
        <c:axId val="2070395376"/>
        <c:scaling>
          <c:orientation val="minMax"/>
        </c:scaling>
        <c:delete val="1"/>
        <c:axPos val="l"/>
        <c:numFmt formatCode="0.00" sourceLinked="1"/>
        <c:majorTickMark val="none"/>
        <c:minorTickMark val="none"/>
        <c:tickLblPos val="nextTo"/>
        <c:crossAx val="2070389136"/>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tmp"/><Relationship Id="rId3" Type="http://schemas.openxmlformats.org/officeDocument/2006/relationships/image" Target="../media/image19.png"/><Relationship Id="rId21" Type="http://schemas.openxmlformats.org/officeDocument/2006/relationships/image" Target="../media/image37.tmp"/><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tmp"/><Relationship Id="rId25" Type="http://schemas.openxmlformats.org/officeDocument/2006/relationships/image" Target="../media/image41.png"/><Relationship Id="rId2" Type="http://schemas.openxmlformats.org/officeDocument/2006/relationships/image" Target="../media/image18.png"/><Relationship Id="rId16" Type="http://schemas.openxmlformats.org/officeDocument/2006/relationships/image" Target="../media/image32.tmp"/><Relationship Id="rId20" Type="http://schemas.openxmlformats.org/officeDocument/2006/relationships/image" Target="../media/image36.tmp"/><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24" Type="http://schemas.openxmlformats.org/officeDocument/2006/relationships/image" Target="../media/image40.tmp"/><Relationship Id="rId5" Type="http://schemas.openxmlformats.org/officeDocument/2006/relationships/image" Target="../media/image21.png"/><Relationship Id="rId15" Type="http://schemas.openxmlformats.org/officeDocument/2006/relationships/image" Target="../media/image31.tmp"/><Relationship Id="rId23" Type="http://schemas.openxmlformats.org/officeDocument/2006/relationships/image" Target="../media/image39.tmp"/><Relationship Id="rId10" Type="http://schemas.openxmlformats.org/officeDocument/2006/relationships/image" Target="../media/image26.png"/><Relationship Id="rId19" Type="http://schemas.openxmlformats.org/officeDocument/2006/relationships/image" Target="../media/image35.tmp"/><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 Id="rId22" Type="http://schemas.openxmlformats.org/officeDocument/2006/relationships/image" Target="../media/image38.tmp"/></Relationships>
</file>

<file path=xl/drawings/_rels/drawing4.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11</xdr:col>
      <xdr:colOff>263525</xdr:colOff>
      <xdr:row>23</xdr:row>
      <xdr:rowOff>84666</xdr:rowOff>
    </xdr:to>
    <xdr:pic>
      <xdr:nvPicPr>
        <xdr:cNvPr id="2" name="Picture 1">
          <a:extLst>
            <a:ext uri="{FF2B5EF4-FFF2-40B4-BE49-F238E27FC236}">
              <a16:creationId xmlns:a16="http://schemas.microsoft.com/office/drawing/2014/main" id="{6B4DE3A3-508E-E2C3-776C-EF9BEC011546}"/>
            </a:ext>
          </a:extLst>
        </xdr:cNvPr>
        <xdr:cNvPicPr>
          <a:picLocks noChangeAspect="1"/>
        </xdr:cNvPicPr>
      </xdr:nvPicPr>
      <xdr:blipFill>
        <a:blip xmlns:r="http://schemas.openxmlformats.org/officeDocument/2006/relationships" r:embed="rId1"/>
        <a:stretch>
          <a:fillRect/>
        </a:stretch>
      </xdr:blipFill>
      <xdr:spPr>
        <a:xfrm>
          <a:off x="0" y="0"/>
          <a:ext cx="6928556" cy="4120444"/>
        </a:xfrm>
        <a:prstGeom prst="rect">
          <a:avLst/>
        </a:prstGeom>
      </xdr:spPr>
    </xdr:pic>
    <xdr:clientData/>
  </xdr:twoCellAnchor>
  <xdr:twoCellAnchor editAs="oneCell">
    <xdr:from>
      <xdr:col>11</xdr:col>
      <xdr:colOff>155222</xdr:colOff>
      <xdr:row>1</xdr:row>
      <xdr:rowOff>0</xdr:rowOff>
    </xdr:from>
    <xdr:to>
      <xdr:col>23</xdr:col>
      <xdr:colOff>314779</xdr:colOff>
      <xdr:row>23</xdr:row>
      <xdr:rowOff>150636</xdr:rowOff>
    </xdr:to>
    <xdr:pic>
      <xdr:nvPicPr>
        <xdr:cNvPr id="3" name="Picture 2">
          <a:extLst>
            <a:ext uri="{FF2B5EF4-FFF2-40B4-BE49-F238E27FC236}">
              <a16:creationId xmlns:a16="http://schemas.microsoft.com/office/drawing/2014/main" id="{80E61C1C-5357-C627-32C6-5F7B1957C4BA}"/>
            </a:ext>
          </a:extLst>
        </xdr:cNvPr>
        <xdr:cNvPicPr>
          <a:picLocks noChangeAspect="1"/>
        </xdr:cNvPicPr>
      </xdr:nvPicPr>
      <xdr:blipFill>
        <a:blip xmlns:r="http://schemas.openxmlformats.org/officeDocument/2006/relationships" r:embed="rId2"/>
        <a:stretch>
          <a:fillRect/>
        </a:stretch>
      </xdr:blipFill>
      <xdr:spPr>
        <a:xfrm>
          <a:off x="6840865" y="0"/>
          <a:ext cx="7446635" cy="4132540"/>
        </a:xfrm>
        <a:prstGeom prst="rect">
          <a:avLst/>
        </a:prstGeom>
      </xdr:spPr>
    </xdr:pic>
    <xdr:clientData/>
  </xdr:twoCellAnchor>
  <xdr:twoCellAnchor>
    <xdr:from>
      <xdr:col>0</xdr:col>
      <xdr:colOff>14753</xdr:colOff>
      <xdr:row>1</xdr:row>
      <xdr:rowOff>5773</xdr:rowOff>
    </xdr:from>
    <xdr:to>
      <xdr:col>3</xdr:col>
      <xdr:colOff>367531</xdr:colOff>
      <xdr:row>2</xdr:row>
      <xdr:rowOff>127000</xdr:rowOff>
    </xdr:to>
    <xdr:sp macro="" textlink="">
      <xdr:nvSpPr>
        <xdr:cNvPr id="4" name="TextBox 3">
          <a:extLst>
            <a:ext uri="{FF2B5EF4-FFF2-40B4-BE49-F238E27FC236}">
              <a16:creationId xmlns:a16="http://schemas.microsoft.com/office/drawing/2014/main" id="{AB0E9C27-73AD-BC48-4D53-A2B61303E3B7}"/>
            </a:ext>
          </a:extLst>
        </xdr:cNvPr>
        <xdr:cNvSpPr txBox="1"/>
      </xdr:nvSpPr>
      <xdr:spPr>
        <a:xfrm>
          <a:off x="14753" y="187202"/>
          <a:ext cx="2176135" cy="3026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AlMukdad 2021 </a:t>
          </a:r>
        </a:p>
      </xdr:txBody>
    </xdr:sp>
    <xdr:clientData/>
  </xdr:twoCellAnchor>
  <xdr:twoCellAnchor editAs="oneCell">
    <xdr:from>
      <xdr:col>0</xdr:col>
      <xdr:colOff>0</xdr:colOff>
      <xdr:row>62</xdr:row>
      <xdr:rowOff>161635</xdr:rowOff>
    </xdr:from>
    <xdr:to>
      <xdr:col>11</xdr:col>
      <xdr:colOff>28285</xdr:colOff>
      <xdr:row>88</xdr:row>
      <xdr:rowOff>169679</xdr:rowOff>
    </xdr:to>
    <xdr:pic>
      <xdr:nvPicPr>
        <xdr:cNvPr id="5" name="Picture 4">
          <a:extLst>
            <a:ext uri="{FF2B5EF4-FFF2-40B4-BE49-F238E27FC236}">
              <a16:creationId xmlns:a16="http://schemas.microsoft.com/office/drawing/2014/main" id="{C43B9866-6FE2-A774-3AF3-4503037176A2}"/>
            </a:ext>
          </a:extLst>
        </xdr:cNvPr>
        <xdr:cNvPicPr>
          <a:picLocks noChangeAspect="1"/>
        </xdr:cNvPicPr>
      </xdr:nvPicPr>
      <xdr:blipFill>
        <a:blip xmlns:r="http://schemas.openxmlformats.org/officeDocument/2006/relationships" r:embed="rId3"/>
        <a:stretch>
          <a:fillRect/>
        </a:stretch>
      </xdr:blipFill>
      <xdr:spPr>
        <a:xfrm>
          <a:off x="0" y="4595090"/>
          <a:ext cx="6765635" cy="4810953"/>
        </a:xfrm>
        <a:prstGeom prst="rect">
          <a:avLst/>
        </a:prstGeom>
      </xdr:spPr>
    </xdr:pic>
    <xdr:clientData/>
  </xdr:twoCellAnchor>
  <xdr:twoCellAnchor editAs="oneCell">
    <xdr:from>
      <xdr:col>10</xdr:col>
      <xdr:colOff>600364</xdr:colOff>
      <xdr:row>62</xdr:row>
      <xdr:rowOff>46182</xdr:rowOff>
    </xdr:from>
    <xdr:to>
      <xdr:col>23</xdr:col>
      <xdr:colOff>265546</xdr:colOff>
      <xdr:row>88</xdr:row>
      <xdr:rowOff>130175</xdr:rowOff>
    </xdr:to>
    <xdr:pic>
      <xdr:nvPicPr>
        <xdr:cNvPr id="6" name="Picture 5">
          <a:extLst>
            <a:ext uri="{FF2B5EF4-FFF2-40B4-BE49-F238E27FC236}">
              <a16:creationId xmlns:a16="http://schemas.microsoft.com/office/drawing/2014/main" id="{C06AAF90-03B4-31B1-7092-81D1D95FDE4E}"/>
            </a:ext>
          </a:extLst>
        </xdr:cNvPr>
        <xdr:cNvPicPr>
          <a:picLocks noChangeAspect="1"/>
        </xdr:cNvPicPr>
      </xdr:nvPicPr>
      <xdr:blipFill>
        <a:blip xmlns:r="http://schemas.openxmlformats.org/officeDocument/2006/relationships" r:embed="rId4"/>
        <a:stretch>
          <a:fillRect/>
        </a:stretch>
      </xdr:blipFill>
      <xdr:spPr>
        <a:xfrm>
          <a:off x="6719455" y="4479637"/>
          <a:ext cx="7620000" cy="4883727"/>
        </a:xfrm>
        <a:prstGeom prst="rect">
          <a:avLst/>
        </a:prstGeom>
      </xdr:spPr>
    </xdr:pic>
    <xdr:clientData/>
  </xdr:twoCellAnchor>
  <xdr:twoCellAnchor>
    <xdr:from>
      <xdr:col>0</xdr:col>
      <xdr:colOff>0</xdr:colOff>
      <xdr:row>61</xdr:row>
      <xdr:rowOff>31171</xdr:rowOff>
    </xdr:from>
    <xdr:to>
      <xdr:col>3</xdr:col>
      <xdr:colOff>352778</xdr:colOff>
      <xdr:row>62</xdr:row>
      <xdr:rowOff>152399</xdr:rowOff>
    </xdr:to>
    <xdr:sp macro="" textlink="">
      <xdr:nvSpPr>
        <xdr:cNvPr id="7" name="TextBox 6">
          <a:extLst>
            <a:ext uri="{FF2B5EF4-FFF2-40B4-BE49-F238E27FC236}">
              <a16:creationId xmlns:a16="http://schemas.microsoft.com/office/drawing/2014/main" id="{E6941A1D-C555-4F0C-8C63-F279CA57F73A}"/>
            </a:ext>
          </a:extLst>
        </xdr:cNvPr>
        <xdr:cNvSpPr txBox="1"/>
      </xdr:nvSpPr>
      <xdr:spPr>
        <a:xfrm>
          <a:off x="0" y="4464626"/>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Claassens 2022 </a:t>
          </a:r>
          <a:endParaRPr lang="en-GB" sz="1100"/>
        </a:p>
      </xdr:txBody>
    </xdr:sp>
    <xdr:clientData/>
  </xdr:twoCellAnchor>
  <xdr:twoCellAnchor editAs="oneCell">
    <xdr:from>
      <xdr:col>0</xdr:col>
      <xdr:colOff>0</xdr:colOff>
      <xdr:row>91</xdr:row>
      <xdr:rowOff>102260</xdr:rowOff>
    </xdr:from>
    <xdr:to>
      <xdr:col>19</xdr:col>
      <xdr:colOff>161635</xdr:colOff>
      <xdr:row>125</xdr:row>
      <xdr:rowOff>67629</xdr:rowOff>
    </xdr:to>
    <xdr:pic>
      <xdr:nvPicPr>
        <xdr:cNvPr id="8" name="Picture 7">
          <a:extLst>
            <a:ext uri="{FF2B5EF4-FFF2-40B4-BE49-F238E27FC236}">
              <a16:creationId xmlns:a16="http://schemas.microsoft.com/office/drawing/2014/main" id="{4A14EB3F-4EC5-DCB6-5B1F-72C6E52AFCED}"/>
            </a:ext>
          </a:extLst>
        </xdr:cNvPr>
        <xdr:cNvPicPr>
          <a:picLocks noChangeAspect="1"/>
        </xdr:cNvPicPr>
      </xdr:nvPicPr>
      <xdr:blipFill>
        <a:blip xmlns:r="http://schemas.openxmlformats.org/officeDocument/2006/relationships" r:embed="rId5"/>
        <a:stretch>
          <a:fillRect/>
        </a:stretch>
      </xdr:blipFill>
      <xdr:spPr>
        <a:xfrm>
          <a:off x="0" y="9899403"/>
          <a:ext cx="11709564" cy="6127590"/>
        </a:xfrm>
        <a:prstGeom prst="rect">
          <a:avLst/>
        </a:prstGeom>
      </xdr:spPr>
    </xdr:pic>
    <xdr:clientData/>
  </xdr:twoCellAnchor>
  <xdr:twoCellAnchor>
    <xdr:from>
      <xdr:col>0</xdr:col>
      <xdr:colOff>11546</xdr:colOff>
      <xdr:row>89</xdr:row>
      <xdr:rowOff>183572</xdr:rowOff>
    </xdr:from>
    <xdr:to>
      <xdr:col>3</xdr:col>
      <xdr:colOff>364324</xdr:colOff>
      <xdr:row>91</xdr:row>
      <xdr:rowOff>120072</xdr:rowOff>
    </xdr:to>
    <xdr:sp macro="" textlink="">
      <xdr:nvSpPr>
        <xdr:cNvPr id="9" name="TextBox 8">
          <a:extLst>
            <a:ext uri="{FF2B5EF4-FFF2-40B4-BE49-F238E27FC236}">
              <a16:creationId xmlns:a16="http://schemas.microsoft.com/office/drawing/2014/main" id="{74C77102-6FD7-49A5-A7B5-BAE96D11FDDA}"/>
            </a:ext>
          </a:extLst>
        </xdr:cNvPr>
        <xdr:cNvSpPr txBox="1"/>
      </xdr:nvSpPr>
      <xdr:spPr>
        <a:xfrm>
          <a:off x="11546" y="9789390"/>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Dong 2023 </a:t>
          </a:r>
          <a:endParaRPr lang="en-GB" sz="1100"/>
        </a:p>
      </xdr:txBody>
    </xdr:sp>
    <xdr:clientData/>
  </xdr:twoCellAnchor>
  <xdr:twoCellAnchor editAs="oneCell">
    <xdr:from>
      <xdr:col>0</xdr:col>
      <xdr:colOff>18144</xdr:colOff>
      <xdr:row>28</xdr:row>
      <xdr:rowOff>90715</xdr:rowOff>
    </xdr:from>
    <xdr:to>
      <xdr:col>13</xdr:col>
      <xdr:colOff>381001</xdr:colOff>
      <xdr:row>60</xdr:row>
      <xdr:rowOff>799</xdr:rowOff>
    </xdr:to>
    <xdr:pic>
      <xdr:nvPicPr>
        <xdr:cNvPr id="13" name="Picture 12">
          <a:extLst>
            <a:ext uri="{FF2B5EF4-FFF2-40B4-BE49-F238E27FC236}">
              <a16:creationId xmlns:a16="http://schemas.microsoft.com/office/drawing/2014/main" id="{4713D0EF-559C-4E03-A8E4-23C43A90EE5D}"/>
            </a:ext>
          </a:extLst>
        </xdr:cNvPr>
        <xdr:cNvPicPr>
          <a:picLocks noChangeAspect="1"/>
        </xdr:cNvPicPr>
      </xdr:nvPicPr>
      <xdr:blipFill>
        <a:blip xmlns:r="http://schemas.openxmlformats.org/officeDocument/2006/relationships" r:embed="rId6"/>
        <a:stretch>
          <a:fillRect/>
        </a:stretch>
      </xdr:blipFill>
      <xdr:spPr>
        <a:xfrm>
          <a:off x="18144" y="5170715"/>
          <a:ext cx="8264071" cy="5715798"/>
        </a:xfrm>
        <a:prstGeom prst="rect">
          <a:avLst/>
        </a:prstGeom>
      </xdr:spPr>
    </xdr:pic>
    <xdr:clientData/>
  </xdr:twoCellAnchor>
  <xdr:twoCellAnchor>
    <xdr:from>
      <xdr:col>0</xdr:col>
      <xdr:colOff>0</xdr:colOff>
      <xdr:row>26</xdr:row>
      <xdr:rowOff>145143</xdr:rowOff>
    </xdr:from>
    <xdr:to>
      <xdr:col>3</xdr:col>
      <xdr:colOff>352778</xdr:colOff>
      <xdr:row>28</xdr:row>
      <xdr:rowOff>81644</xdr:rowOff>
    </xdr:to>
    <xdr:sp macro="" textlink="">
      <xdr:nvSpPr>
        <xdr:cNvPr id="14" name="TextBox 13">
          <a:extLst>
            <a:ext uri="{FF2B5EF4-FFF2-40B4-BE49-F238E27FC236}">
              <a16:creationId xmlns:a16="http://schemas.microsoft.com/office/drawing/2014/main" id="{F02F1ABE-1177-4C6F-87AA-9124BDC3A391}"/>
            </a:ext>
          </a:extLst>
        </xdr:cNvPr>
        <xdr:cNvSpPr txBox="1"/>
      </xdr:nvSpPr>
      <xdr:spPr>
        <a:xfrm>
          <a:off x="0" y="4862286"/>
          <a:ext cx="2176135" cy="299358"/>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Borse 2017 </a:t>
          </a:r>
          <a:endParaRPr lang="en-GB" sz="1100"/>
        </a:p>
      </xdr:txBody>
    </xdr:sp>
    <xdr:clientData/>
  </xdr:twoCellAnchor>
  <xdr:twoCellAnchor>
    <xdr:from>
      <xdr:col>0</xdr:col>
      <xdr:colOff>63500</xdr:colOff>
      <xdr:row>125</xdr:row>
      <xdr:rowOff>117929</xdr:rowOff>
    </xdr:from>
    <xdr:to>
      <xdr:col>3</xdr:col>
      <xdr:colOff>416278</xdr:colOff>
      <xdr:row>127</xdr:row>
      <xdr:rowOff>57604</xdr:rowOff>
    </xdr:to>
    <xdr:sp macro="" textlink="">
      <xdr:nvSpPr>
        <xdr:cNvPr id="11" name="TextBox 10">
          <a:extLst>
            <a:ext uri="{FF2B5EF4-FFF2-40B4-BE49-F238E27FC236}">
              <a16:creationId xmlns:a16="http://schemas.microsoft.com/office/drawing/2014/main" id="{477D8AED-F812-4867-A595-AB384529FCA5}"/>
            </a:ext>
          </a:extLst>
        </xdr:cNvPr>
        <xdr:cNvSpPr txBox="1"/>
      </xdr:nvSpPr>
      <xdr:spPr>
        <a:xfrm>
          <a:off x="63500" y="23930429"/>
          <a:ext cx="2176135" cy="32067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Fu 2019</a:t>
          </a:r>
          <a:endParaRPr lang="en-GB" sz="1100"/>
        </a:p>
      </xdr:txBody>
    </xdr:sp>
    <xdr:clientData/>
  </xdr:twoCellAnchor>
  <xdr:twoCellAnchor editAs="oneCell">
    <xdr:from>
      <xdr:col>0</xdr:col>
      <xdr:colOff>18143</xdr:colOff>
      <xdr:row>127</xdr:row>
      <xdr:rowOff>63500</xdr:rowOff>
    </xdr:from>
    <xdr:to>
      <xdr:col>17</xdr:col>
      <xdr:colOff>536275</xdr:colOff>
      <xdr:row>151</xdr:row>
      <xdr:rowOff>102243</xdr:rowOff>
    </xdr:to>
    <xdr:pic>
      <xdr:nvPicPr>
        <xdr:cNvPr id="12" name="Picture 11">
          <a:extLst>
            <a:ext uri="{FF2B5EF4-FFF2-40B4-BE49-F238E27FC236}">
              <a16:creationId xmlns:a16="http://schemas.microsoft.com/office/drawing/2014/main" id="{B8C30C7B-0C77-E85B-2A94-A0DA4A0DC72D}"/>
            </a:ext>
          </a:extLst>
        </xdr:cNvPr>
        <xdr:cNvPicPr>
          <a:picLocks noChangeAspect="1"/>
        </xdr:cNvPicPr>
      </xdr:nvPicPr>
      <xdr:blipFill>
        <a:blip xmlns:r="http://schemas.openxmlformats.org/officeDocument/2006/relationships" r:embed="rId7"/>
        <a:stretch>
          <a:fillRect/>
        </a:stretch>
      </xdr:blipFill>
      <xdr:spPr>
        <a:xfrm>
          <a:off x="18143" y="24257000"/>
          <a:ext cx="10850489" cy="4610743"/>
        </a:xfrm>
        <a:prstGeom prst="rect">
          <a:avLst/>
        </a:prstGeom>
      </xdr:spPr>
    </xdr:pic>
    <xdr:clientData/>
  </xdr:twoCellAnchor>
  <xdr:twoCellAnchor editAs="oneCell">
    <xdr:from>
      <xdr:col>17</xdr:col>
      <xdr:colOff>511175</xdr:colOff>
      <xdr:row>127</xdr:row>
      <xdr:rowOff>84818</xdr:rowOff>
    </xdr:from>
    <xdr:to>
      <xdr:col>31</xdr:col>
      <xdr:colOff>353590</xdr:colOff>
      <xdr:row>151</xdr:row>
      <xdr:rowOff>124279</xdr:rowOff>
    </xdr:to>
    <xdr:pic>
      <xdr:nvPicPr>
        <xdr:cNvPr id="15" name="Picture 14">
          <a:extLst>
            <a:ext uri="{FF2B5EF4-FFF2-40B4-BE49-F238E27FC236}">
              <a16:creationId xmlns:a16="http://schemas.microsoft.com/office/drawing/2014/main" id="{60E72D17-E506-1852-7A99-457BFCCA9F8B}"/>
            </a:ext>
          </a:extLst>
        </xdr:cNvPr>
        <xdr:cNvPicPr>
          <a:picLocks noChangeAspect="1"/>
        </xdr:cNvPicPr>
      </xdr:nvPicPr>
      <xdr:blipFill>
        <a:blip xmlns:r="http://schemas.openxmlformats.org/officeDocument/2006/relationships" r:embed="rId8"/>
        <a:stretch>
          <a:fillRect/>
        </a:stretch>
      </xdr:blipFill>
      <xdr:spPr>
        <a:xfrm>
          <a:off x="10843532" y="24278318"/>
          <a:ext cx="8345065" cy="4605111"/>
        </a:xfrm>
        <a:prstGeom prst="rect">
          <a:avLst/>
        </a:prstGeom>
      </xdr:spPr>
    </xdr:pic>
    <xdr:clientData/>
  </xdr:twoCellAnchor>
  <xdr:twoCellAnchor>
    <xdr:from>
      <xdr:col>0</xdr:col>
      <xdr:colOff>0</xdr:colOff>
      <xdr:row>152</xdr:row>
      <xdr:rowOff>9071</xdr:rowOff>
    </xdr:from>
    <xdr:to>
      <xdr:col>3</xdr:col>
      <xdr:colOff>352778</xdr:colOff>
      <xdr:row>153</xdr:row>
      <xdr:rowOff>130176</xdr:rowOff>
    </xdr:to>
    <xdr:sp macro="" textlink="">
      <xdr:nvSpPr>
        <xdr:cNvPr id="10" name="TextBox 9">
          <a:extLst>
            <a:ext uri="{FF2B5EF4-FFF2-40B4-BE49-F238E27FC236}">
              <a16:creationId xmlns:a16="http://schemas.microsoft.com/office/drawing/2014/main" id="{C03FDE7D-C455-4F1C-983E-39A4A5D8530A}"/>
            </a:ext>
          </a:extLst>
        </xdr:cNvPr>
        <xdr:cNvSpPr txBox="1"/>
      </xdr:nvSpPr>
      <xdr:spPr>
        <a:xfrm>
          <a:off x="0" y="27586214"/>
          <a:ext cx="2176135" cy="302533"/>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Heart</a:t>
          </a:r>
          <a:r>
            <a:rPr lang="en-GB" sz="1100" baseline="0"/>
            <a:t> 2019</a:t>
          </a:r>
          <a:endParaRPr lang="en-GB" sz="1100"/>
        </a:p>
      </xdr:txBody>
    </xdr:sp>
    <xdr:clientData/>
  </xdr:twoCellAnchor>
  <xdr:twoCellAnchor editAs="oneCell">
    <xdr:from>
      <xdr:col>0</xdr:col>
      <xdr:colOff>0</xdr:colOff>
      <xdr:row>154</xdr:row>
      <xdr:rowOff>0</xdr:rowOff>
    </xdr:from>
    <xdr:to>
      <xdr:col>15</xdr:col>
      <xdr:colOff>266648</xdr:colOff>
      <xdr:row>188</xdr:row>
      <xdr:rowOff>26719</xdr:rowOff>
    </xdr:to>
    <xdr:pic>
      <xdr:nvPicPr>
        <xdr:cNvPr id="18" name="Picture 17">
          <a:extLst>
            <a:ext uri="{FF2B5EF4-FFF2-40B4-BE49-F238E27FC236}">
              <a16:creationId xmlns:a16="http://schemas.microsoft.com/office/drawing/2014/main" id="{08FB49A2-C2E3-F0A8-E16D-8BBEB60D942A}"/>
            </a:ext>
          </a:extLst>
        </xdr:cNvPr>
        <xdr:cNvPicPr>
          <a:picLocks noChangeAspect="1"/>
        </xdr:cNvPicPr>
      </xdr:nvPicPr>
      <xdr:blipFill>
        <a:blip xmlns:r="http://schemas.openxmlformats.org/officeDocument/2006/relationships" r:embed="rId9"/>
        <a:stretch>
          <a:fillRect/>
        </a:stretch>
      </xdr:blipFill>
      <xdr:spPr>
        <a:xfrm>
          <a:off x="0" y="27940000"/>
          <a:ext cx="9383434" cy="6201640"/>
        </a:xfrm>
        <a:prstGeom prst="rect">
          <a:avLst/>
        </a:prstGeom>
      </xdr:spPr>
    </xdr:pic>
    <xdr:clientData/>
  </xdr:twoCellAnchor>
  <xdr:twoCellAnchor editAs="oneCell">
    <xdr:from>
      <xdr:col>0</xdr:col>
      <xdr:colOff>18144</xdr:colOff>
      <xdr:row>187</xdr:row>
      <xdr:rowOff>163286</xdr:rowOff>
    </xdr:from>
    <xdr:to>
      <xdr:col>15</xdr:col>
      <xdr:colOff>341950</xdr:colOff>
      <xdr:row>217</xdr:row>
      <xdr:rowOff>140910</xdr:rowOff>
    </xdr:to>
    <xdr:pic>
      <xdr:nvPicPr>
        <xdr:cNvPr id="19" name="Picture 18">
          <a:extLst>
            <a:ext uri="{FF2B5EF4-FFF2-40B4-BE49-F238E27FC236}">
              <a16:creationId xmlns:a16="http://schemas.microsoft.com/office/drawing/2014/main" id="{8883BDF2-079B-04E9-5F4C-9502A78C9245}"/>
            </a:ext>
          </a:extLst>
        </xdr:cNvPr>
        <xdr:cNvPicPr>
          <a:picLocks noChangeAspect="1"/>
        </xdr:cNvPicPr>
      </xdr:nvPicPr>
      <xdr:blipFill>
        <a:blip xmlns:r="http://schemas.openxmlformats.org/officeDocument/2006/relationships" r:embed="rId10"/>
        <a:stretch>
          <a:fillRect/>
        </a:stretch>
      </xdr:blipFill>
      <xdr:spPr>
        <a:xfrm>
          <a:off x="18144" y="34090429"/>
          <a:ext cx="9440592" cy="5420481"/>
        </a:xfrm>
        <a:prstGeom prst="rect">
          <a:avLst/>
        </a:prstGeom>
      </xdr:spPr>
    </xdr:pic>
    <xdr:clientData/>
  </xdr:twoCellAnchor>
  <xdr:twoCellAnchor editAs="oneCell">
    <xdr:from>
      <xdr:col>0</xdr:col>
      <xdr:colOff>0</xdr:colOff>
      <xdr:row>220</xdr:row>
      <xdr:rowOff>0</xdr:rowOff>
    </xdr:from>
    <xdr:to>
      <xdr:col>19</xdr:col>
      <xdr:colOff>493450</xdr:colOff>
      <xdr:row>260</xdr:row>
      <xdr:rowOff>64180</xdr:rowOff>
    </xdr:to>
    <xdr:pic>
      <xdr:nvPicPr>
        <xdr:cNvPr id="21" name="Picture 20">
          <a:extLst>
            <a:ext uri="{FF2B5EF4-FFF2-40B4-BE49-F238E27FC236}">
              <a16:creationId xmlns:a16="http://schemas.microsoft.com/office/drawing/2014/main" id="{414B023F-4E7E-D0F8-286D-0B007A583DB6}"/>
            </a:ext>
          </a:extLst>
        </xdr:cNvPr>
        <xdr:cNvPicPr>
          <a:picLocks noChangeAspect="1"/>
        </xdr:cNvPicPr>
      </xdr:nvPicPr>
      <xdr:blipFill>
        <a:blip xmlns:r="http://schemas.openxmlformats.org/officeDocument/2006/relationships" r:embed="rId11"/>
        <a:stretch>
          <a:fillRect/>
        </a:stretch>
      </xdr:blipFill>
      <xdr:spPr>
        <a:xfrm>
          <a:off x="0" y="40357778"/>
          <a:ext cx="12022228" cy="7401958"/>
        </a:xfrm>
        <a:prstGeom prst="rect">
          <a:avLst/>
        </a:prstGeom>
      </xdr:spPr>
    </xdr:pic>
    <xdr:clientData/>
  </xdr:twoCellAnchor>
  <xdr:twoCellAnchor>
    <xdr:from>
      <xdr:col>0</xdr:col>
      <xdr:colOff>0</xdr:colOff>
      <xdr:row>218</xdr:row>
      <xdr:rowOff>63500</xdr:rowOff>
    </xdr:from>
    <xdr:to>
      <xdr:col>3</xdr:col>
      <xdr:colOff>352778</xdr:colOff>
      <xdr:row>220</xdr:row>
      <xdr:rowOff>1160</xdr:rowOff>
    </xdr:to>
    <xdr:sp macro="" textlink="">
      <xdr:nvSpPr>
        <xdr:cNvPr id="22" name="TextBox 21">
          <a:extLst>
            <a:ext uri="{FF2B5EF4-FFF2-40B4-BE49-F238E27FC236}">
              <a16:creationId xmlns:a16="http://schemas.microsoft.com/office/drawing/2014/main" id="{1952C994-91F6-4D6F-BDF4-3BAA716060E5}"/>
            </a:ext>
          </a:extLst>
        </xdr:cNvPr>
        <xdr:cNvSpPr txBox="1"/>
      </xdr:nvSpPr>
      <xdr:spPr>
        <a:xfrm>
          <a:off x="0" y="40054389"/>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Jiang</a:t>
          </a:r>
          <a:r>
            <a:rPr lang="en-GB" sz="1100" baseline="0"/>
            <a:t> 2015</a:t>
          </a:r>
          <a:endParaRPr lang="en-GB" sz="1100"/>
        </a:p>
      </xdr:txBody>
    </xdr:sp>
    <xdr:clientData/>
  </xdr:twoCellAnchor>
  <xdr:twoCellAnchor editAs="oneCell">
    <xdr:from>
      <xdr:col>0</xdr:col>
      <xdr:colOff>0</xdr:colOff>
      <xdr:row>261</xdr:row>
      <xdr:rowOff>0</xdr:rowOff>
    </xdr:from>
    <xdr:to>
      <xdr:col>12</xdr:col>
      <xdr:colOff>409223</xdr:colOff>
      <xdr:row>298</xdr:row>
      <xdr:rowOff>1764</xdr:rowOff>
    </xdr:to>
    <xdr:pic>
      <xdr:nvPicPr>
        <xdr:cNvPr id="16" name="Picture 15">
          <a:extLst>
            <a:ext uri="{FF2B5EF4-FFF2-40B4-BE49-F238E27FC236}">
              <a16:creationId xmlns:a16="http://schemas.microsoft.com/office/drawing/2014/main" id="{1E868E81-72D0-3565-FAC0-E37734B78777}"/>
            </a:ext>
          </a:extLst>
        </xdr:cNvPr>
        <xdr:cNvPicPr>
          <a:picLocks noChangeAspect="1"/>
        </xdr:cNvPicPr>
      </xdr:nvPicPr>
      <xdr:blipFill>
        <a:blip xmlns:r="http://schemas.openxmlformats.org/officeDocument/2006/relationships" r:embed="rId12"/>
        <a:stretch>
          <a:fillRect/>
        </a:stretch>
      </xdr:blipFill>
      <xdr:spPr>
        <a:xfrm>
          <a:off x="0" y="47879000"/>
          <a:ext cx="7690556" cy="6780389"/>
        </a:xfrm>
        <a:prstGeom prst="rect">
          <a:avLst/>
        </a:prstGeom>
      </xdr:spPr>
    </xdr:pic>
    <xdr:clientData/>
  </xdr:twoCellAnchor>
  <xdr:twoCellAnchor>
    <xdr:from>
      <xdr:col>0</xdr:col>
      <xdr:colOff>0</xdr:colOff>
      <xdr:row>261</xdr:row>
      <xdr:rowOff>0</xdr:rowOff>
    </xdr:from>
    <xdr:to>
      <xdr:col>3</xdr:col>
      <xdr:colOff>352778</xdr:colOff>
      <xdr:row>262</xdr:row>
      <xdr:rowOff>121105</xdr:rowOff>
    </xdr:to>
    <xdr:sp macro="" textlink="">
      <xdr:nvSpPr>
        <xdr:cNvPr id="17" name="TextBox 16">
          <a:extLst>
            <a:ext uri="{FF2B5EF4-FFF2-40B4-BE49-F238E27FC236}">
              <a16:creationId xmlns:a16="http://schemas.microsoft.com/office/drawing/2014/main" id="{B3800B35-5C47-48C5-85A9-5EFB923A3DD1}"/>
            </a:ext>
          </a:extLst>
        </xdr:cNvPr>
        <xdr:cNvSpPr txBox="1"/>
      </xdr:nvSpPr>
      <xdr:spPr>
        <a:xfrm>
          <a:off x="0" y="47879000"/>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a:t>
          </a:r>
          <a:r>
            <a:rPr lang="en-GB" sz="1100" baseline="0"/>
            <a:t> </a:t>
          </a:r>
          <a:r>
            <a:rPr lang="en-GB" sz="1100">
              <a:solidFill>
                <a:schemeClr val="dk1"/>
              </a:solidFill>
              <a:effectLst/>
              <a:latin typeface="+mn-lt"/>
              <a:ea typeface="+mn-ea"/>
              <a:cs typeface="+mn-cs"/>
            </a:rPr>
            <a:t>DG 59</a:t>
          </a:r>
          <a:endParaRPr lang="en-GB" sz="1100"/>
        </a:p>
      </xdr:txBody>
    </xdr:sp>
    <xdr:clientData/>
  </xdr:twoCellAnchor>
  <xdr:twoCellAnchor editAs="oneCell">
    <xdr:from>
      <xdr:col>0</xdr:col>
      <xdr:colOff>0</xdr:colOff>
      <xdr:row>328</xdr:row>
      <xdr:rowOff>0</xdr:rowOff>
    </xdr:from>
    <xdr:to>
      <xdr:col>14</xdr:col>
      <xdr:colOff>445750</xdr:colOff>
      <xdr:row>367</xdr:row>
      <xdr:rowOff>21400</xdr:rowOff>
    </xdr:to>
    <xdr:pic>
      <xdr:nvPicPr>
        <xdr:cNvPr id="23" name="Picture 22">
          <a:extLst>
            <a:ext uri="{FF2B5EF4-FFF2-40B4-BE49-F238E27FC236}">
              <a16:creationId xmlns:a16="http://schemas.microsoft.com/office/drawing/2014/main" id="{5D29CA8E-0DBF-6935-CB6E-07C1C85365F1}"/>
            </a:ext>
          </a:extLst>
        </xdr:cNvPr>
        <xdr:cNvPicPr>
          <a:picLocks noChangeAspect="1"/>
        </xdr:cNvPicPr>
      </xdr:nvPicPr>
      <xdr:blipFill>
        <a:blip xmlns:r="http://schemas.openxmlformats.org/officeDocument/2006/relationships" r:embed="rId13"/>
        <a:stretch>
          <a:fillRect/>
        </a:stretch>
      </xdr:blipFill>
      <xdr:spPr>
        <a:xfrm>
          <a:off x="0" y="54428571"/>
          <a:ext cx="8954750" cy="7097115"/>
        </a:xfrm>
        <a:prstGeom prst="rect">
          <a:avLst/>
        </a:prstGeom>
      </xdr:spPr>
    </xdr:pic>
    <xdr:clientData/>
  </xdr:twoCellAnchor>
  <xdr:twoCellAnchor>
    <xdr:from>
      <xdr:col>0</xdr:col>
      <xdr:colOff>0</xdr:colOff>
      <xdr:row>328</xdr:row>
      <xdr:rowOff>0</xdr:rowOff>
    </xdr:from>
    <xdr:to>
      <xdr:col>3</xdr:col>
      <xdr:colOff>352778</xdr:colOff>
      <xdr:row>329</xdr:row>
      <xdr:rowOff>121105</xdr:rowOff>
    </xdr:to>
    <xdr:sp macro="" textlink="">
      <xdr:nvSpPr>
        <xdr:cNvPr id="24" name="TextBox 23">
          <a:extLst>
            <a:ext uri="{FF2B5EF4-FFF2-40B4-BE49-F238E27FC236}">
              <a16:creationId xmlns:a16="http://schemas.microsoft.com/office/drawing/2014/main" id="{F131A49A-8786-4467-B191-A39EB4F17C21}"/>
            </a:ext>
          </a:extLst>
        </xdr:cNvPr>
        <xdr:cNvSpPr txBox="1"/>
      </xdr:nvSpPr>
      <xdr:spPr>
        <a:xfrm>
          <a:off x="0" y="54428571"/>
          <a:ext cx="2176135" cy="302534"/>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 -</a:t>
          </a:r>
          <a:r>
            <a:rPr lang="en-GB" sz="1100" baseline="0"/>
            <a:t> NG 185 </a:t>
          </a:r>
          <a:endParaRPr lang="en-GB" sz="1100"/>
        </a:p>
      </xdr:txBody>
    </xdr:sp>
    <xdr:clientData/>
  </xdr:twoCellAnchor>
  <xdr:twoCellAnchor editAs="oneCell">
    <xdr:from>
      <xdr:col>14</xdr:col>
      <xdr:colOff>272143</xdr:colOff>
      <xdr:row>329</xdr:row>
      <xdr:rowOff>117929</xdr:rowOff>
    </xdr:from>
    <xdr:to>
      <xdr:col>29</xdr:col>
      <xdr:colOff>468931</xdr:colOff>
      <xdr:row>366</xdr:row>
      <xdr:rowOff>83029</xdr:rowOff>
    </xdr:to>
    <xdr:pic>
      <xdr:nvPicPr>
        <xdr:cNvPr id="25" name="Picture 24">
          <a:extLst>
            <a:ext uri="{FF2B5EF4-FFF2-40B4-BE49-F238E27FC236}">
              <a16:creationId xmlns:a16="http://schemas.microsoft.com/office/drawing/2014/main" id="{70EC8700-55F9-3786-9776-1E0AAF716E2B}"/>
            </a:ext>
          </a:extLst>
        </xdr:cNvPr>
        <xdr:cNvPicPr>
          <a:picLocks noChangeAspect="1"/>
        </xdr:cNvPicPr>
      </xdr:nvPicPr>
      <xdr:blipFill>
        <a:blip xmlns:r="http://schemas.openxmlformats.org/officeDocument/2006/relationships" r:embed="rId14"/>
        <a:stretch>
          <a:fillRect/>
        </a:stretch>
      </xdr:blipFill>
      <xdr:spPr>
        <a:xfrm>
          <a:off x="8781143" y="54727929"/>
          <a:ext cx="9307224" cy="6677957"/>
        </a:xfrm>
        <a:prstGeom prst="rect">
          <a:avLst/>
        </a:prstGeom>
      </xdr:spPr>
    </xdr:pic>
    <xdr:clientData/>
  </xdr:twoCellAnchor>
  <xdr:twoCellAnchor>
    <xdr:from>
      <xdr:col>0</xdr:col>
      <xdr:colOff>15240</xdr:colOff>
      <xdr:row>368</xdr:row>
      <xdr:rowOff>0</xdr:rowOff>
    </xdr:from>
    <xdr:to>
      <xdr:col>2</xdr:col>
      <xdr:colOff>5644</xdr:colOff>
      <xdr:row>369</xdr:row>
      <xdr:rowOff>92145</xdr:rowOff>
    </xdr:to>
    <xdr:sp macro="" textlink="">
      <xdr:nvSpPr>
        <xdr:cNvPr id="20" name="TextBox 19">
          <a:extLst>
            <a:ext uri="{FF2B5EF4-FFF2-40B4-BE49-F238E27FC236}">
              <a16:creationId xmlns:a16="http://schemas.microsoft.com/office/drawing/2014/main" id="{78B8C638-A3CC-447B-B4F2-89F1D60CC1B0}"/>
            </a:ext>
          </a:extLst>
        </xdr:cNvPr>
        <xdr:cNvSpPr txBox="1"/>
      </xdr:nvSpPr>
      <xdr:spPr>
        <a:xfrm>
          <a:off x="15240" y="62371111"/>
          <a:ext cx="120396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2016</a:t>
          </a:r>
          <a:endParaRPr lang="en-GB" sz="1100" kern="1200"/>
        </a:p>
      </xdr:txBody>
    </xdr:sp>
    <xdr:clientData/>
  </xdr:twoCellAnchor>
  <xdr:twoCellAnchor editAs="oneCell">
    <xdr:from>
      <xdr:col>0</xdr:col>
      <xdr:colOff>0</xdr:colOff>
      <xdr:row>369</xdr:row>
      <xdr:rowOff>96031</xdr:rowOff>
    </xdr:from>
    <xdr:to>
      <xdr:col>13</xdr:col>
      <xdr:colOff>465200</xdr:colOff>
      <xdr:row>397</xdr:row>
      <xdr:rowOff>150524</xdr:rowOff>
    </xdr:to>
    <xdr:pic>
      <xdr:nvPicPr>
        <xdr:cNvPr id="26" name="Picture 25">
          <a:extLst>
            <a:ext uri="{FF2B5EF4-FFF2-40B4-BE49-F238E27FC236}">
              <a16:creationId xmlns:a16="http://schemas.microsoft.com/office/drawing/2014/main" id="{E0AF6F95-EEEA-4848-848A-CD8CCD14FB17}"/>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rot="5400000">
          <a:off x="1584363" y="61066224"/>
          <a:ext cx="5190936" cy="8359661"/>
        </a:xfrm>
        <a:prstGeom prst="rect">
          <a:avLst/>
        </a:prstGeom>
      </xdr:spPr>
    </xdr:pic>
    <xdr:clientData/>
  </xdr:twoCellAnchor>
  <xdr:twoCellAnchor>
    <xdr:from>
      <xdr:col>0</xdr:col>
      <xdr:colOff>0</xdr:colOff>
      <xdr:row>398</xdr:row>
      <xdr:rowOff>167217</xdr:rowOff>
    </xdr:from>
    <xdr:to>
      <xdr:col>1</xdr:col>
      <xdr:colOff>593372</xdr:colOff>
      <xdr:row>400</xdr:row>
      <xdr:rowOff>79728</xdr:rowOff>
    </xdr:to>
    <xdr:sp macro="" textlink="">
      <xdr:nvSpPr>
        <xdr:cNvPr id="27" name="TextBox 26">
          <a:extLst>
            <a:ext uri="{FF2B5EF4-FFF2-40B4-BE49-F238E27FC236}">
              <a16:creationId xmlns:a16="http://schemas.microsoft.com/office/drawing/2014/main" id="{F2956A57-C510-4B70-AE4E-3EC1692D8F54}"/>
            </a:ext>
          </a:extLst>
        </xdr:cNvPr>
        <xdr:cNvSpPr txBox="1"/>
      </xdr:nvSpPr>
      <xdr:spPr>
        <a:xfrm>
          <a:off x="0" y="68041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Limbdi</a:t>
          </a:r>
          <a:r>
            <a:rPr lang="en-GB" sz="1100" kern="1200" baseline="0"/>
            <a:t> 2020</a:t>
          </a:r>
          <a:endParaRPr lang="en-GB" sz="1100" kern="1200"/>
        </a:p>
      </xdr:txBody>
    </xdr:sp>
    <xdr:clientData/>
  </xdr:twoCellAnchor>
  <xdr:twoCellAnchor editAs="oneCell">
    <xdr:from>
      <xdr:col>0</xdr:col>
      <xdr:colOff>0</xdr:colOff>
      <xdr:row>400</xdr:row>
      <xdr:rowOff>168628</xdr:rowOff>
    </xdr:from>
    <xdr:to>
      <xdr:col>15</xdr:col>
      <xdr:colOff>98376</xdr:colOff>
      <xdr:row>420</xdr:row>
      <xdr:rowOff>57948</xdr:rowOff>
    </xdr:to>
    <xdr:pic>
      <xdr:nvPicPr>
        <xdr:cNvPr id="28" name="Picture 27">
          <a:extLst>
            <a:ext uri="{FF2B5EF4-FFF2-40B4-BE49-F238E27FC236}">
              <a16:creationId xmlns:a16="http://schemas.microsoft.com/office/drawing/2014/main" id="{94090C09-96CD-4009-851E-89DF92B8ABD4}"/>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0" y="68409961"/>
          <a:ext cx="9200043" cy="3558209"/>
        </a:xfrm>
        <a:prstGeom prst="rect">
          <a:avLst/>
        </a:prstGeom>
      </xdr:spPr>
    </xdr:pic>
    <xdr:clientData/>
  </xdr:twoCellAnchor>
  <xdr:twoCellAnchor>
    <xdr:from>
      <xdr:col>0</xdr:col>
      <xdr:colOff>0</xdr:colOff>
      <xdr:row>424</xdr:row>
      <xdr:rowOff>1411</xdr:rowOff>
    </xdr:from>
    <xdr:to>
      <xdr:col>1</xdr:col>
      <xdr:colOff>589562</xdr:colOff>
      <xdr:row>425</xdr:row>
      <xdr:rowOff>93557</xdr:rowOff>
    </xdr:to>
    <xdr:sp macro="" textlink="">
      <xdr:nvSpPr>
        <xdr:cNvPr id="29" name="TextBox 28">
          <a:extLst>
            <a:ext uri="{FF2B5EF4-FFF2-40B4-BE49-F238E27FC236}">
              <a16:creationId xmlns:a16="http://schemas.microsoft.com/office/drawing/2014/main" id="{DC01CD20-5C5F-43FC-B87C-F0990978B8D4}"/>
            </a:ext>
          </a:extLst>
        </xdr:cNvPr>
        <xdr:cNvSpPr txBox="1"/>
      </xdr:nvSpPr>
      <xdr:spPr>
        <a:xfrm>
          <a:off x="0" y="726454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2017</a:t>
          </a:r>
          <a:endParaRPr lang="en-GB" sz="1100" kern="1200"/>
        </a:p>
      </xdr:txBody>
    </xdr:sp>
    <xdr:clientData/>
  </xdr:twoCellAnchor>
  <xdr:twoCellAnchor editAs="oneCell">
    <xdr:from>
      <xdr:col>0</xdr:col>
      <xdr:colOff>0</xdr:colOff>
      <xdr:row>426</xdr:row>
      <xdr:rowOff>2822</xdr:rowOff>
    </xdr:from>
    <xdr:to>
      <xdr:col>8</xdr:col>
      <xdr:colOff>533584</xdr:colOff>
      <xdr:row>457</xdr:row>
      <xdr:rowOff>67728</xdr:rowOff>
    </xdr:to>
    <xdr:pic>
      <xdr:nvPicPr>
        <xdr:cNvPr id="30" name="Picture 29">
          <a:extLst>
            <a:ext uri="{FF2B5EF4-FFF2-40B4-BE49-F238E27FC236}">
              <a16:creationId xmlns:a16="http://schemas.microsoft.com/office/drawing/2014/main" id="{B8C57421-DE9D-4851-8570-A992F6680074}"/>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73013711"/>
          <a:ext cx="5387806" cy="5745334"/>
        </a:xfrm>
        <a:prstGeom prst="rect">
          <a:avLst/>
        </a:prstGeom>
      </xdr:spPr>
    </xdr:pic>
    <xdr:clientData/>
  </xdr:twoCellAnchor>
  <xdr:twoCellAnchor>
    <xdr:from>
      <xdr:col>0</xdr:col>
      <xdr:colOff>0</xdr:colOff>
      <xdr:row>459</xdr:row>
      <xdr:rowOff>26105</xdr:rowOff>
    </xdr:from>
    <xdr:to>
      <xdr:col>1</xdr:col>
      <xdr:colOff>593372</xdr:colOff>
      <xdr:row>460</xdr:row>
      <xdr:rowOff>122061</xdr:rowOff>
    </xdr:to>
    <xdr:sp macro="" textlink="">
      <xdr:nvSpPr>
        <xdr:cNvPr id="31" name="TextBox 30">
          <a:extLst>
            <a:ext uri="{FF2B5EF4-FFF2-40B4-BE49-F238E27FC236}">
              <a16:creationId xmlns:a16="http://schemas.microsoft.com/office/drawing/2014/main" id="{30E71559-0D01-4711-9CC8-8F490320C6CE}"/>
            </a:ext>
          </a:extLst>
        </xdr:cNvPr>
        <xdr:cNvSpPr txBox="1"/>
      </xdr:nvSpPr>
      <xdr:spPr>
        <a:xfrm>
          <a:off x="0" y="79090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Kazi</a:t>
          </a:r>
          <a:r>
            <a:rPr lang="en-GB" sz="1100" kern="1200" baseline="0"/>
            <a:t> 2014</a:t>
          </a:r>
          <a:endParaRPr lang="en-GB" sz="1100" kern="1200"/>
        </a:p>
      </xdr:txBody>
    </xdr:sp>
    <xdr:clientData/>
  </xdr:twoCellAnchor>
  <xdr:twoCellAnchor editAs="oneCell">
    <xdr:from>
      <xdr:col>0</xdr:col>
      <xdr:colOff>0</xdr:colOff>
      <xdr:row>461</xdr:row>
      <xdr:rowOff>27517</xdr:rowOff>
    </xdr:from>
    <xdr:to>
      <xdr:col>15</xdr:col>
      <xdr:colOff>403203</xdr:colOff>
      <xdr:row>495</xdr:row>
      <xdr:rowOff>22191</xdr:rowOff>
    </xdr:to>
    <xdr:pic>
      <xdr:nvPicPr>
        <xdr:cNvPr id="32" name="Picture 31">
          <a:extLst>
            <a:ext uri="{FF2B5EF4-FFF2-40B4-BE49-F238E27FC236}">
              <a16:creationId xmlns:a16="http://schemas.microsoft.com/office/drawing/2014/main" id="{A7D86B3C-E446-42A6-B5E2-831AD75E0FA4}"/>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0" y="79458961"/>
          <a:ext cx="9504870" cy="6231786"/>
        </a:xfrm>
        <a:prstGeom prst="rect">
          <a:avLst/>
        </a:prstGeom>
      </xdr:spPr>
    </xdr:pic>
    <xdr:clientData/>
  </xdr:twoCellAnchor>
  <xdr:twoCellAnchor>
    <xdr:from>
      <xdr:col>0</xdr:col>
      <xdr:colOff>0</xdr:colOff>
      <xdr:row>496</xdr:row>
      <xdr:rowOff>52211</xdr:rowOff>
    </xdr:from>
    <xdr:to>
      <xdr:col>1</xdr:col>
      <xdr:colOff>589562</xdr:colOff>
      <xdr:row>497</xdr:row>
      <xdr:rowOff>144357</xdr:rowOff>
    </xdr:to>
    <xdr:sp macro="" textlink="">
      <xdr:nvSpPr>
        <xdr:cNvPr id="33" name="TextBox 32">
          <a:extLst>
            <a:ext uri="{FF2B5EF4-FFF2-40B4-BE49-F238E27FC236}">
              <a16:creationId xmlns:a16="http://schemas.microsoft.com/office/drawing/2014/main" id="{398582AF-CA04-4A85-8E08-3EB64AE5A2E3}"/>
            </a:ext>
          </a:extLst>
        </xdr:cNvPr>
        <xdr:cNvSpPr txBox="1"/>
      </xdr:nvSpPr>
      <xdr:spPr>
        <a:xfrm>
          <a:off x="0" y="859042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2021</a:t>
          </a:r>
        </a:p>
      </xdr:txBody>
    </xdr:sp>
    <xdr:clientData/>
  </xdr:twoCellAnchor>
  <xdr:twoCellAnchor editAs="oneCell">
    <xdr:from>
      <xdr:col>0</xdr:col>
      <xdr:colOff>0</xdr:colOff>
      <xdr:row>498</xdr:row>
      <xdr:rowOff>53622</xdr:rowOff>
    </xdr:from>
    <xdr:to>
      <xdr:col>14</xdr:col>
      <xdr:colOff>371616</xdr:colOff>
      <xdr:row>511</xdr:row>
      <xdr:rowOff>121319</xdr:rowOff>
    </xdr:to>
    <xdr:pic>
      <xdr:nvPicPr>
        <xdr:cNvPr id="34" name="Picture 33">
          <a:extLst>
            <a:ext uri="{FF2B5EF4-FFF2-40B4-BE49-F238E27FC236}">
              <a16:creationId xmlns:a16="http://schemas.microsoft.com/office/drawing/2014/main" id="{D2AED02E-68C3-488F-8CE9-0F1556A413AD}"/>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86272511"/>
          <a:ext cx="8860155" cy="2452476"/>
        </a:xfrm>
        <a:prstGeom prst="rect">
          <a:avLst/>
        </a:prstGeom>
      </xdr:spPr>
    </xdr:pic>
    <xdr:clientData/>
  </xdr:twoCellAnchor>
  <xdr:twoCellAnchor>
    <xdr:from>
      <xdr:col>0</xdr:col>
      <xdr:colOff>0</xdr:colOff>
      <xdr:row>514</xdr:row>
      <xdr:rowOff>64911</xdr:rowOff>
    </xdr:from>
    <xdr:to>
      <xdr:col>1</xdr:col>
      <xdr:colOff>593372</xdr:colOff>
      <xdr:row>515</xdr:row>
      <xdr:rowOff>160867</xdr:rowOff>
    </xdr:to>
    <xdr:sp macro="" textlink="">
      <xdr:nvSpPr>
        <xdr:cNvPr id="35" name="TextBox 34">
          <a:extLst>
            <a:ext uri="{FF2B5EF4-FFF2-40B4-BE49-F238E27FC236}">
              <a16:creationId xmlns:a16="http://schemas.microsoft.com/office/drawing/2014/main" id="{DEEC4E04-7B3D-43B3-AC64-9256F0C6FA76}"/>
            </a:ext>
          </a:extLst>
        </xdr:cNvPr>
        <xdr:cNvSpPr txBox="1"/>
      </xdr:nvSpPr>
      <xdr:spPr>
        <a:xfrm>
          <a:off x="0" y="8921891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2019</a:t>
          </a:r>
        </a:p>
      </xdr:txBody>
    </xdr:sp>
    <xdr:clientData/>
  </xdr:twoCellAnchor>
  <xdr:twoCellAnchor editAs="oneCell">
    <xdr:from>
      <xdr:col>0</xdr:col>
      <xdr:colOff>0</xdr:colOff>
      <xdr:row>516</xdr:row>
      <xdr:rowOff>66322</xdr:rowOff>
    </xdr:from>
    <xdr:to>
      <xdr:col>16</xdr:col>
      <xdr:colOff>114587</xdr:colOff>
      <xdr:row>540</xdr:row>
      <xdr:rowOff>152218</xdr:rowOff>
    </xdr:to>
    <xdr:pic>
      <xdr:nvPicPr>
        <xdr:cNvPr id="36" name="Picture 35">
          <a:extLst>
            <a:ext uri="{FF2B5EF4-FFF2-40B4-BE49-F238E27FC236}">
              <a16:creationId xmlns:a16="http://schemas.microsoft.com/office/drawing/2014/main" id="{1976A807-43A9-4FAD-8FE1-714F19F9BC69}"/>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0" y="89587211"/>
          <a:ext cx="9823031" cy="4488562"/>
        </a:xfrm>
        <a:prstGeom prst="rect">
          <a:avLst/>
        </a:prstGeom>
      </xdr:spPr>
    </xdr:pic>
    <xdr:clientData/>
  </xdr:twoCellAnchor>
  <xdr:twoCellAnchor>
    <xdr:from>
      <xdr:col>0</xdr:col>
      <xdr:colOff>0</xdr:colOff>
      <xdr:row>543</xdr:row>
      <xdr:rowOff>85372</xdr:rowOff>
    </xdr:from>
    <xdr:to>
      <xdr:col>1</xdr:col>
      <xdr:colOff>593372</xdr:colOff>
      <xdr:row>544</xdr:row>
      <xdr:rowOff>181328</xdr:rowOff>
    </xdr:to>
    <xdr:sp macro="" textlink="">
      <xdr:nvSpPr>
        <xdr:cNvPr id="37" name="TextBox 36">
          <a:extLst>
            <a:ext uri="{FF2B5EF4-FFF2-40B4-BE49-F238E27FC236}">
              <a16:creationId xmlns:a16="http://schemas.microsoft.com/office/drawing/2014/main" id="{FCA0D0B7-2C4E-42EC-91F9-D0299817E174}"/>
            </a:ext>
          </a:extLst>
        </xdr:cNvPr>
        <xdr:cNvSpPr txBox="1"/>
      </xdr:nvSpPr>
      <xdr:spPr>
        <a:xfrm>
          <a:off x="0" y="94559261"/>
          <a:ext cx="1200150" cy="27940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Patel 2014</a:t>
          </a:r>
        </a:p>
      </xdr:txBody>
    </xdr:sp>
    <xdr:clientData/>
  </xdr:twoCellAnchor>
  <xdr:twoCellAnchor editAs="oneCell">
    <xdr:from>
      <xdr:col>0</xdr:col>
      <xdr:colOff>0</xdr:colOff>
      <xdr:row>545</xdr:row>
      <xdr:rowOff>83607</xdr:rowOff>
    </xdr:from>
    <xdr:to>
      <xdr:col>14</xdr:col>
      <xdr:colOff>344311</xdr:colOff>
      <xdr:row>583</xdr:row>
      <xdr:rowOff>47825</xdr:rowOff>
    </xdr:to>
    <xdr:pic>
      <xdr:nvPicPr>
        <xdr:cNvPr id="38" name="Picture 37">
          <a:extLst>
            <a:ext uri="{FF2B5EF4-FFF2-40B4-BE49-F238E27FC236}">
              <a16:creationId xmlns:a16="http://schemas.microsoft.com/office/drawing/2014/main" id="{81B7D452-919A-4B73-89C5-89DBD2ABF5AD}"/>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94924385"/>
          <a:ext cx="8839200" cy="6935107"/>
        </a:xfrm>
        <a:prstGeom prst="rect">
          <a:avLst/>
        </a:prstGeom>
      </xdr:spPr>
    </xdr:pic>
    <xdr:clientData/>
  </xdr:twoCellAnchor>
  <xdr:twoCellAnchor>
    <xdr:from>
      <xdr:col>0</xdr:col>
      <xdr:colOff>0</xdr:colOff>
      <xdr:row>585</xdr:row>
      <xdr:rowOff>115005</xdr:rowOff>
    </xdr:from>
    <xdr:to>
      <xdr:col>1</xdr:col>
      <xdr:colOff>589562</xdr:colOff>
      <xdr:row>587</xdr:row>
      <xdr:rowOff>23707</xdr:rowOff>
    </xdr:to>
    <xdr:sp macro="" textlink="">
      <xdr:nvSpPr>
        <xdr:cNvPr id="39" name="TextBox 38">
          <a:extLst>
            <a:ext uri="{FF2B5EF4-FFF2-40B4-BE49-F238E27FC236}">
              <a16:creationId xmlns:a16="http://schemas.microsoft.com/office/drawing/2014/main" id="{0F7C4A7A-BD8F-4458-BB37-A324F609C864}"/>
            </a:ext>
          </a:extLst>
        </xdr:cNvPr>
        <xdr:cNvSpPr txBox="1"/>
      </xdr:nvSpPr>
      <xdr:spPr>
        <a:xfrm>
          <a:off x="0" y="102293561"/>
          <a:ext cx="1196340" cy="27559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Wang 2018</a:t>
          </a:r>
        </a:p>
      </xdr:txBody>
    </xdr:sp>
    <xdr:clientData/>
  </xdr:twoCellAnchor>
  <xdr:twoCellAnchor editAs="oneCell">
    <xdr:from>
      <xdr:col>1</xdr:col>
      <xdr:colOff>2822</xdr:colOff>
      <xdr:row>588</xdr:row>
      <xdr:rowOff>117122</xdr:rowOff>
    </xdr:from>
    <xdr:to>
      <xdr:col>15</xdr:col>
      <xdr:colOff>340278</xdr:colOff>
      <xdr:row>620</xdr:row>
      <xdr:rowOff>141472</xdr:rowOff>
    </xdr:to>
    <xdr:pic>
      <xdr:nvPicPr>
        <xdr:cNvPr id="40" name="Picture 39">
          <a:extLst>
            <a:ext uri="{FF2B5EF4-FFF2-40B4-BE49-F238E27FC236}">
              <a16:creationId xmlns:a16="http://schemas.microsoft.com/office/drawing/2014/main" id="{1FF83489-1D45-4983-B0D1-3C1A2557477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09600" y="102846011"/>
          <a:ext cx="8832345" cy="5900923"/>
        </a:xfrm>
        <a:prstGeom prst="rect">
          <a:avLst/>
        </a:prstGeom>
      </xdr:spPr>
    </xdr:pic>
    <xdr:clientData/>
  </xdr:twoCellAnchor>
  <xdr:twoCellAnchor editAs="oneCell">
    <xdr:from>
      <xdr:col>17</xdr:col>
      <xdr:colOff>464214</xdr:colOff>
      <xdr:row>592</xdr:row>
      <xdr:rowOff>119944</xdr:rowOff>
    </xdr:from>
    <xdr:to>
      <xdr:col>29</xdr:col>
      <xdr:colOff>295012</xdr:colOff>
      <xdr:row>614</xdr:row>
      <xdr:rowOff>113241</xdr:rowOff>
    </xdr:to>
    <xdr:pic>
      <xdr:nvPicPr>
        <xdr:cNvPr id="41" name="Picture 40">
          <a:extLst>
            <a:ext uri="{FF2B5EF4-FFF2-40B4-BE49-F238E27FC236}">
              <a16:creationId xmlns:a16="http://schemas.microsoft.com/office/drawing/2014/main" id="{D89DBD55-CDD4-4918-B47C-6E06DFE945ED}"/>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779436" y="103582611"/>
          <a:ext cx="7118482" cy="4029075"/>
        </a:xfrm>
        <a:prstGeom prst="rect">
          <a:avLst/>
        </a:prstGeom>
      </xdr:spPr>
    </xdr:pic>
    <xdr:clientData/>
  </xdr:twoCellAnchor>
  <xdr:twoCellAnchor editAs="oneCell">
    <xdr:from>
      <xdr:col>0</xdr:col>
      <xdr:colOff>0</xdr:colOff>
      <xdr:row>624</xdr:row>
      <xdr:rowOff>0</xdr:rowOff>
    </xdr:from>
    <xdr:to>
      <xdr:col>16</xdr:col>
      <xdr:colOff>468809</xdr:colOff>
      <xdr:row>651</xdr:row>
      <xdr:rowOff>178428</xdr:rowOff>
    </xdr:to>
    <xdr:pic>
      <xdr:nvPicPr>
        <xdr:cNvPr id="42" name="Picture 41">
          <a:extLst>
            <a:ext uri="{FF2B5EF4-FFF2-40B4-BE49-F238E27FC236}">
              <a16:creationId xmlns:a16="http://schemas.microsoft.com/office/drawing/2014/main" id="{C9BB5B89-5ED1-4F9B-B94B-87D168B62E0D}"/>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0" y="111125000"/>
          <a:ext cx="10263871" cy="5221075"/>
        </a:xfrm>
        <a:prstGeom prst="rect">
          <a:avLst/>
        </a:prstGeom>
      </xdr:spPr>
    </xdr:pic>
    <xdr:clientData/>
  </xdr:twoCellAnchor>
  <xdr:twoCellAnchor>
    <xdr:from>
      <xdr:col>0</xdr:col>
      <xdr:colOff>0</xdr:colOff>
      <xdr:row>622</xdr:row>
      <xdr:rowOff>0</xdr:rowOff>
    </xdr:from>
    <xdr:to>
      <xdr:col>1</xdr:col>
      <xdr:colOff>589562</xdr:colOff>
      <xdr:row>623</xdr:row>
      <xdr:rowOff>95467</xdr:rowOff>
    </xdr:to>
    <xdr:sp macro="" textlink="">
      <xdr:nvSpPr>
        <xdr:cNvPr id="43" name="TextBox 42">
          <a:extLst>
            <a:ext uri="{FF2B5EF4-FFF2-40B4-BE49-F238E27FC236}">
              <a16:creationId xmlns:a16="http://schemas.microsoft.com/office/drawing/2014/main" id="{8DA954F4-1543-47DD-A299-B49154FF83B5}"/>
            </a:ext>
          </a:extLst>
        </xdr:cNvPr>
        <xdr:cNvSpPr txBox="1"/>
      </xdr:nvSpPr>
      <xdr:spPr>
        <a:xfrm>
          <a:off x="0" y="110938235"/>
          <a:ext cx="1202150" cy="282232"/>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Dong 2020</a:t>
          </a:r>
        </a:p>
      </xdr:txBody>
    </xdr:sp>
    <xdr:clientData/>
  </xdr:twoCellAnchor>
  <xdr:twoCellAnchor editAs="oneCell">
    <xdr:from>
      <xdr:col>0</xdr:col>
      <xdr:colOff>511954</xdr:colOff>
      <xdr:row>298</xdr:row>
      <xdr:rowOff>35704</xdr:rowOff>
    </xdr:from>
    <xdr:to>
      <xdr:col>14</xdr:col>
      <xdr:colOff>255938</xdr:colOff>
      <xdr:row>324</xdr:row>
      <xdr:rowOff>145792</xdr:rowOff>
    </xdr:to>
    <xdr:pic>
      <xdr:nvPicPr>
        <xdr:cNvPr id="45" name="Picture 44">
          <a:extLst>
            <a:ext uri="{FF2B5EF4-FFF2-40B4-BE49-F238E27FC236}">
              <a16:creationId xmlns:a16="http://schemas.microsoft.com/office/drawing/2014/main" id="{E5FBC877-15FD-37C5-01E3-C04AF28CAE41}"/>
            </a:ext>
          </a:extLst>
        </xdr:cNvPr>
        <xdr:cNvPicPr>
          <a:picLocks noChangeAspect="1"/>
        </xdr:cNvPicPr>
      </xdr:nvPicPr>
      <xdr:blipFill>
        <a:blip xmlns:r="http://schemas.openxmlformats.org/officeDocument/2006/relationships" r:embed="rId25"/>
        <a:stretch>
          <a:fillRect/>
        </a:stretch>
      </xdr:blipFill>
      <xdr:spPr>
        <a:xfrm>
          <a:off x="511954" y="55066877"/>
          <a:ext cx="8316484" cy="491146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68004</xdr:colOff>
      <xdr:row>17</xdr:row>
      <xdr:rowOff>88625</xdr:rowOff>
    </xdr:from>
    <xdr:to>
      <xdr:col>4</xdr:col>
      <xdr:colOff>68004</xdr:colOff>
      <xdr:row>17</xdr:row>
      <xdr:rowOff>93042</xdr:rowOff>
    </xdr:to>
    <xdr:cxnSp macro="">
      <xdr:nvCxnSpPr>
        <xdr:cNvPr id="2" name="Straight Connector 3">
          <a:extLst>
            <a:ext uri="{FF2B5EF4-FFF2-40B4-BE49-F238E27FC236}">
              <a16:creationId xmlns:a16="http://schemas.microsoft.com/office/drawing/2014/main" id="{C0913A9F-766D-4182-9FF2-C68DF5D37125}"/>
            </a:ext>
          </a:extLst>
        </xdr:cNvPr>
        <xdr:cNvCxnSpPr/>
      </xdr:nvCxnSpPr>
      <xdr:spPr>
        <a:xfrm flipV="1">
          <a:off x="1896804" y="3219175"/>
          <a:ext cx="615950" cy="4417"/>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64139</xdr:colOff>
      <xdr:row>17</xdr:row>
      <xdr:rowOff>32302</xdr:rowOff>
    </xdr:from>
    <xdr:to>
      <xdr:col>4</xdr:col>
      <xdr:colOff>182580</xdr:colOff>
      <xdr:row>17</xdr:row>
      <xdr:rowOff>144669</xdr:rowOff>
    </xdr:to>
    <xdr:sp macro="" textlink="">
      <xdr:nvSpPr>
        <xdr:cNvPr id="3" name="Rectangle 2">
          <a:extLst>
            <a:ext uri="{FF2B5EF4-FFF2-40B4-BE49-F238E27FC236}">
              <a16:creationId xmlns:a16="http://schemas.microsoft.com/office/drawing/2014/main" id="{E9483D6D-2ACB-44FB-8627-95907432D489}"/>
            </a:ext>
          </a:extLst>
        </xdr:cNvPr>
        <xdr:cNvSpPr/>
      </xdr:nvSpPr>
      <xdr:spPr>
        <a:xfrm>
          <a:off x="2508889" y="3162852"/>
          <a:ext cx="118441" cy="112367"/>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116362</xdr:colOff>
      <xdr:row>13</xdr:row>
      <xdr:rowOff>2761</xdr:rowOff>
    </xdr:from>
    <xdr:to>
      <xdr:col>4</xdr:col>
      <xdr:colOff>121883</xdr:colOff>
      <xdr:row>21</xdr:row>
      <xdr:rowOff>176696</xdr:rowOff>
    </xdr:to>
    <xdr:cxnSp macro="">
      <xdr:nvCxnSpPr>
        <xdr:cNvPr id="4" name="Straight Connector 3">
          <a:extLst>
            <a:ext uri="{FF2B5EF4-FFF2-40B4-BE49-F238E27FC236}">
              <a16:creationId xmlns:a16="http://schemas.microsoft.com/office/drawing/2014/main" id="{52CCF34D-38EA-4C80-B8AD-00408A0C5A42}"/>
            </a:ext>
          </a:extLst>
        </xdr:cNvPr>
        <xdr:cNvCxnSpPr/>
      </xdr:nvCxnSpPr>
      <xdr:spPr>
        <a:xfrm flipH="1">
          <a:off x="2561112" y="2396711"/>
          <a:ext cx="5521" cy="164713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299764</xdr:colOff>
      <xdr:row>10</xdr:row>
      <xdr:rowOff>28249</xdr:rowOff>
    </xdr:from>
    <xdr:to>
      <xdr:col>8</xdr:col>
      <xdr:colOff>585514</xdr:colOff>
      <xdr:row>10</xdr:row>
      <xdr:rowOff>28249</xdr:rowOff>
    </xdr:to>
    <xdr:cxnSp macro="">
      <xdr:nvCxnSpPr>
        <xdr:cNvPr id="5" name="Straight Connector 13">
          <a:extLst>
            <a:ext uri="{FF2B5EF4-FFF2-40B4-BE49-F238E27FC236}">
              <a16:creationId xmlns:a16="http://schemas.microsoft.com/office/drawing/2014/main" id="{9B59849E-B3AE-45B9-9636-3371F277CC7A}"/>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431800</xdr:colOff>
      <xdr:row>12</xdr:row>
      <xdr:rowOff>133351</xdr:rowOff>
    </xdr:from>
    <xdr:to>
      <xdr:col>11</xdr:col>
      <xdr:colOff>539750</xdr:colOff>
      <xdr:row>13</xdr:row>
      <xdr:rowOff>57152</xdr:rowOff>
    </xdr:to>
    <xdr:sp macro="" textlink="">
      <xdr:nvSpPr>
        <xdr:cNvPr id="6" name="Oval 16">
          <a:extLst>
            <a:ext uri="{FF2B5EF4-FFF2-40B4-BE49-F238E27FC236}">
              <a16:creationId xmlns:a16="http://schemas.microsoft.com/office/drawing/2014/main" id="{78D0EC59-02FA-4A0A-A595-A6393F5D3124}"/>
            </a:ext>
          </a:extLst>
        </xdr:cNvPr>
        <xdr:cNvSpPr/>
      </xdr:nvSpPr>
      <xdr:spPr>
        <a:xfrm>
          <a:off x="7150100" y="2343151"/>
          <a:ext cx="107950" cy="107951"/>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390071</xdr:colOff>
      <xdr:row>12</xdr:row>
      <xdr:rowOff>74707</xdr:rowOff>
    </xdr:from>
    <xdr:to>
      <xdr:col>6</xdr:col>
      <xdr:colOff>149412</xdr:colOff>
      <xdr:row>13</xdr:row>
      <xdr:rowOff>108780</xdr:rowOff>
    </xdr:to>
    <xdr:sp macro="" textlink="">
      <xdr:nvSpPr>
        <xdr:cNvPr id="7" name="TextBox 12">
          <a:extLst>
            <a:ext uri="{FF2B5EF4-FFF2-40B4-BE49-F238E27FC236}">
              <a16:creationId xmlns:a16="http://schemas.microsoft.com/office/drawing/2014/main" id="{F98FFAD6-EAE3-4133-A7BF-B18B55A238FE}"/>
            </a:ext>
          </a:extLst>
        </xdr:cNvPr>
        <xdr:cNvSpPr txBox="1"/>
      </xdr:nvSpPr>
      <xdr:spPr>
        <a:xfrm>
          <a:off x="2834821" y="2284507"/>
          <a:ext cx="984891" cy="2182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PGx CYP2C19</a:t>
          </a:r>
        </a:p>
      </xdr:txBody>
    </xdr:sp>
    <xdr:clientData/>
  </xdr:twoCellAnchor>
  <xdr:twoCellAnchor>
    <xdr:from>
      <xdr:col>8</xdr:col>
      <xdr:colOff>598433</xdr:colOff>
      <xdr:row>7</xdr:row>
      <xdr:rowOff>41190</xdr:rowOff>
    </xdr:from>
    <xdr:to>
      <xdr:col>8</xdr:col>
      <xdr:colOff>600918</xdr:colOff>
      <xdr:row>12</xdr:row>
      <xdr:rowOff>179785</xdr:rowOff>
    </xdr:to>
    <xdr:cxnSp macro="">
      <xdr:nvCxnSpPr>
        <xdr:cNvPr id="8" name="Straight Connector 7">
          <a:extLst>
            <a:ext uri="{FF2B5EF4-FFF2-40B4-BE49-F238E27FC236}">
              <a16:creationId xmlns:a16="http://schemas.microsoft.com/office/drawing/2014/main" id="{D43EFDEA-B69D-461E-A620-93D4E1B065EB}"/>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595397</xdr:colOff>
      <xdr:row>7</xdr:row>
      <xdr:rowOff>39792</xdr:rowOff>
    </xdr:from>
    <xdr:to>
      <xdr:col>9</xdr:col>
      <xdr:colOff>186787</xdr:colOff>
      <xdr:row>7</xdr:row>
      <xdr:rowOff>39792</xdr:rowOff>
    </xdr:to>
    <xdr:cxnSp macro="">
      <xdr:nvCxnSpPr>
        <xdr:cNvPr id="10" name="Straight Connector 9">
          <a:extLst>
            <a:ext uri="{FF2B5EF4-FFF2-40B4-BE49-F238E27FC236}">
              <a16:creationId xmlns:a16="http://schemas.microsoft.com/office/drawing/2014/main" id="{B605C529-4358-432F-84AC-F4DB566742D4}"/>
            </a:ext>
          </a:extLst>
        </xdr:cNvPr>
        <xdr:cNvCxnSpPr/>
      </xdr:nvCxnSpPr>
      <xdr:spPr>
        <a:xfrm>
          <a:off x="5484897" y="1328842"/>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596502</xdr:colOff>
      <xdr:row>12</xdr:row>
      <xdr:rowOff>173417</xdr:rowOff>
    </xdr:from>
    <xdr:to>
      <xdr:col>9</xdr:col>
      <xdr:colOff>187892</xdr:colOff>
      <xdr:row>12</xdr:row>
      <xdr:rowOff>173417</xdr:rowOff>
    </xdr:to>
    <xdr:cxnSp macro="">
      <xdr:nvCxnSpPr>
        <xdr:cNvPr id="11" name="Straight Connector 10">
          <a:extLst>
            <a:ext uri="{FF2B5EF4-FFF2-40B4-BE49-F238E27FC236}">
              <a16:creationId xmlns:a16="http://schemas.microsoft.com/office/drawing/2014/main" id="{B36AB1E8-EC31-43D7-954B-785A12131F96}"/>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198383</xdr:colOff>
      <xdr:row>12</xdr:row>
      <xdr:rowOff>65189</xdr:rowOff>
    </xdr:from>
    <xdr:to>
      <xdr:col>11</xdr:col>
      <xdr:colOff>148135</xdr:colOff>
      <xdr:row>13</xdr:row>
      <xdr:rowOff>83967</xdr:rowOff>
    </xdr:to>
    <xdr:sp macro="" textlink="">
      <xdr:nvSpPr>
        <xdr:cNvPr id="12" name="TextBox 12">
          <a:extLst>
            <a:ext uri="{FF2B5EF4-FFF2-40B4-BE49-F238E27FC236}">
              <a16:creationId xmlns:a16="http://schemas.microsoft.com/office/drawing/2014/main" id="{8112156C-2984-4F62-9390-72E985F8BEF9}"/>
            </a:ext>
          </a:extLst>
        </xdr:cNvPr>
        <xdr:cNvSpPr txBox="1"/>
      </xdr:nvSpPr>
      <xdr:spPr>
        <a:xfrm>
          <a:off x="5697483" y="2274989"/>
          <a:ext cx="1168952" cy="2029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700"/>
            <a:t>switch to clopidogrel </a:t>
          </a:r>
        </a:p>
      </xdr:txBody>
    </xdr:sp>
    <xdr:clientData/>
  </xdr:twoCellAnchor>
  <xdr:twoCellAnchor>
    <xdr:from>
      <xdr:col>4</xdr:col>
      <xdr:colOff>128510</xdr:colOff>
      <xdr:row>13</xdr:row>
      <xdr:rowOff>6625</xdr:rowOff>
    </xdr:from>
    <xdr:to>
      <xdr:col>4</xdr:col>
      <xdr:colOff>327687</xdr:colOff>
      <xdr:row>13</xdr:row>
      <xdr:rowOff>6625</xdr:rowOff>
    </xdr:to>
    <xdr:cxnSp macro="">
      <xdr:nvCxnSpPr>
        <xdr:cNvPr id="14" name="Straight Connector 13">
          <a:extLst>
            <a:ext uri="{FF2B5EF4-FFF2-40B4-BE49-F238E27FC236}">
              <a16:creationId xmlns:a16="http://schemas.microsoft.com/office/drawing/2014/main" id="{97CA36BC-DBDB-4B5B-BDE6-33091B198011}"/>
            </a:ext>
          </a:extLst>
        </xdr:cNvPr>
        <xdr:cNvCxnSpPr/>
      </xdr:nvCxnSpPr>
      <xdr:spPr>
        <a:xfrm>
          <a:off x="2573260" y="2400575"/>
          <a:ext cx="199177"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268112</xdr:colOff>
      <xdr:row>2</xdr:row>
      <xdr:rowOff>110441</xdr:rowOff>
    </xdr:from>
    <xdr:to>
      <xdr:col>15</xdr:col>
      <xdr:colOff>495279</xdr:colOff>
      <xdr:row>11</xdr:row>
      <xdr:rowOff>99214</xdr:rowOff>
    </xdr:to>
    <xdr:sp macro="" textlink="">
      <xdr:nvSpPr>
        <xdr:cNvPr id="27" name="Rectangle 26">
          <a:extLst>
            <a:ext uri="{FF2B5EF4-FFF2-40B4-BE49-F238E27FC236}">
              <a16:creationId xmlns:a16="http://schemas.microsoft.com/office/drawing/2014/main" id="{3BFC5BF2-C701-5EE2-11F7-16A72218F58E}"/>
            </a:ext>
          </a:extLst>
        </xdr:cNvPr>
        <xdr:cNvSpPr/>
      </xdr:nvSpPr>
      <xdr:spPr>
        <a:xfrm>
          <a:off x="6956779" y="477330"/>
          <a:ext cx="2654278" cy="1639773"/>
        </a:xfrm>
        <a:prstGeom prst="rect">
          <a:avLst/>
        </a:prstGeom>
        <a:ln w="19050">
          <a:solidFill>
            <a:schemeClr val="accent2"/>
          </a:solidFill>
          <a:prstDash val="sysDot"/>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lientData/>
  </xdr:twoCellAnchor>
  <xdr:twoCellAnchor>
    <xdr:from>
      <xdr:col>13</xdr:col>
      <xdr:colOff>215770</xdr:colOff>
      <xdr:row>2</xdr:row>
      <xdr:rowOff>15975</xdr:rowOff>
    </xdr:from>
    <xdr:to>
      <xdr:col>13</xdr:col>
      <xdr:colOff>468651</xdr:colOff>
      <xdr:row>3</xdr:row>
      <xdr:rowOff>35774</xdr:rowOff>
    </xdr:to>
    <xdr:sp macro="" textlink="">
      <xdr:nvSpPr>
        <xdr:cNvPr id="28" name="Oval 17">
          <a:extLst>
            <a:ext uri="{FF2B5EF4-FFF2-40B4-BE49-F238E27FC236}">
              <a16:creationId xmlns:a16="http://schemas.microsoft.com/office/drawing/2014/main" id="{B2F06720-9127-F0D4-C441-3AFC76CBBDCF}"/>
            </a:ext>
          </a:extLst>
        </xdr:cNvPr>
        <xdr:cNvSpPr/>
      </xdr:nvSpPr>
      <xdr:spPr>
        <a:xfrm>
          <a:off x="8117992" y="382864"/>
          <a:ext cx="252881" cy="2032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A</a:t>
          </a:r>
        </a:p>
      </xdr:txBody>
    </xdr:sp>
    <xdr:clientData/>
  </xdr:twoCellAnchor>
  <xdr:twoCellAnchor>
    <xdr:from>
      <xdr:col>11</xdr:col>
      <xdr:colOff>143717</xdr:colOff>
      <xdr:row>12</xdr:row>
      <xdr:rowOff>87279</xdr:rowOff>
    </xdr:from>
    <xdr:to>
      <xdr:col>11</xdr:col>
      <xdr:colOff>582144</xdr:colOff>
      <xdr:row>13</xdr:row>
      <xdr:rowOff>107157</xdr:rowOff>
    </xdr:to>
    <xdr:grpSp>
      <xdr:nvGrpSpPr>
        <xdr:cNvPr id="29" name="Group 28">
          <a:extLst>
            <a:ext uri="{FF2B5EF4-FFF2-40B4-BE49-F238E27FC236}">
              <a16:creationId xmlns:a16="http://schemas.microsoft.com/office/drawing/2014/main" id="{2610841C-26FB-470B-AA5F-2DA742EB73EB}"/>
            </a:ext>
          </a:extLst>
        </xdr:cNvPr>
        <xdr:cNvGrpSpPr/>
      </xdr:nvGrpSpPr>
      <xdr:grpSpPr>
        <a:xfrm>
          <a:off x="7547817" y="2373279"/>
          <a:ext cx="438427" cy="210378"/>
          <a:chOff x="5547528" y="2332836"/>
          <a:chExt cx="438427" cy="206643"/>
        </a:xfrm>
      </xdr:grpSpPr>
      <xdr:cxnSp macro="">
        <xdr:nvCxnSpPr>
          <xdr:cNvPr id="30" name="Straight Connector 29">
            <a:extLst>
              <a:ext uri="{FF2B5EF4-FFF2-40B4-BE49-F238E27FC236}">
                <a16:creationId xmlns:a16="http://schemas.microsoft.com/office/drawing/2014/main" id="{20E33F3D-035C-D89D-CB93-43C49BAE0441}"/>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31" name="Oval 17">
            <a:extLst>
              <a:ext uri="{FF2B5EF4-FFF2-40B4-BE49-F238E27FC236}">
                <a16:creationId xmlns:a16="http://schemas.microsoft.com/office/drawing/2014/main" id="{81834CFC-C98E-64E9-0993-558308E537C3}"/>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A</a:t>
            </a:r>
          </a:p>
        </xdr:txBody>
      </xdr:sp>
    </xdr:grpSp>
    <xdr:clientData/>
  </xdr:twoCellAnchor>
  <xdr:twoCellAnchor>
    <xdr:from>
      <xdr:col>24</xdr:col>
      <xdr:colOff>247503</xdr:colOff>
      <xdr:row>6</xdr:row>
      <xdr:rowOff>27284</xdr:rowOff>
    </xdr:from>
    <xdr:to>
      <xdr:col>26</xdr:col>
      <xdr:colOff>230937</xdr:colOff>
      <xdr:row>9</xdr:row>
      <xdr:rowOff>10720</xdr:rowOff>
    </xdr:to>
    <xdr:sp macro="" textlink="">
      <xdr:nvSpPr>
        <xdr:cNvPr id="32" name="Oval 31">
          <a:extLst>
            <a:ext uri="{FF2B5EF4-FFF2-40B4-BE49-F238E27FC236}">
              <a16:creationId xmlns:a16="http://schemas.microsoft.com/office/drawing/2014/main" id="{C09EAF65-1837-469E-8CC7-C742D601DAF4}"/>
            </a:ext>
          </a:extLst>
        </xdr:cNvPr>
        <xdr:cNvSpPr/>
      </xdr:nvSpPr>
      <xdr:spPr>
        <a:xfrm>
          <a:off x="10750403" y="1132184"/>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GB" sz="900">
              <a:solidFill>
                <a:sysClr val="windowText" lastClr="000000"/>
              </a:solidFill>
            </a:rPr>
            <a:t>no-event / post-bleeding</a:t>
          </a:r>
        </a:p>
      </xdr:txBody>
    </xdr:sp>
    <xdr:clientData/>
  </xdr:twoCellAnchor>
  <xdr:twoCellAnchor>
    <xdr:from>
      <xdr:col>24</xdr:col>
      <xdr:colOff>322275</xdr:colOff>
      <xdr:row>23</xdr:row>
      <xdr:rowOff>25400</xdr:rowOff>
    </xdr:from>
    <xdr:to>
      <xdr:col>26</xdr:col>
      <xdr:colOff>305709</xdr:colOff>
      <xdr:row>26</xdr:row>
      <xdr:rowOff>8836</xdr:rowOff>
    </xdr:to>
    <xdr:sp macro="" textlink="">
      <xdr:nvSpPr>
        <xdr:cNvPr id="33" name="Oval 32">
          <a:extLst>
            <a:ext uri="{FF2B5EF4-FFF2-40B4-BE49-F238E27FC236}">
              <a16:creationId xmlns:a16="http://schemas.microsoft.com/office/drawing/2014/main" id="{9CE4104E-BEAA-4EA9-A2CB-3A1098D41855}"/>
            </a:ext>
          </a:extLst>
        </xdr:cNvPr>
        <xdr:cNvSpPr/>
      </xdr:nvSpPr>
      <xdr:spPr>
        <a:xfrm>
          <a:off x="10825175" y="4260850"/>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death</a:t>
          </a:r>
          <a:r>
            <a:rPr lang="en-GB" sz="1050">
              <a:solidFill>
                <a:schemeClr val="lt1"/>
              </a:solidFill>
              <a:latin typeface="+mn-lt"/>
              <a:ea typeface="+mn-ea"/>
              <a:cs typeface="+mn-cs"/>
            </a:rPr>
            <a:t> </a:t>
          </a:r>
        </a:p>
      </xdr:txBody>
    </xdr:sp>
    <xdr:clientData/>
  </xdr:twoCellAnchor>
  <xdr:twoCellAnchor>
    <xdr:from>
      <xdr:col>26</xdr:col>
      <xdr:colOff>482080</xdr:colOff>
      <xdr:row>12</xdr:row>
      <xdr:rowOff>15332</xdr:rowOff>
    </xdr:from>
    <xdr:to>
      <xdr:col>28</xdr:col>
      <xdr:colOff>465513</xdr:colOff>
      <xdr:row>14</xdr:row>
      <xdr:rowOff>185532</xdr:rowOff>
    </xdr:to>
    <xdr:sp macro="" textlink="">
      <xdr:nvSpPr>
        <xdr:cNvPr id="34" name="Oval 33">
          <a:extLst>
            <a:ext uri="{FF2B5EF4-FFF2-40B4-BE49-F238E27FC236}">
              <a16:creationId xmlns:a16="http://schemas.microsoft.com/office/drawing/2014/main" id="{3CE39028-D68F-4405-871A-FB315F643A46}"/>
            </a:ext>
          </a:extLst>
        </xdr:cNvPr>
        <xdr:cNvSpPr/>
      </xdr:nvSpPr>
      <xdr:spPr>
        <a:xfrm>
          <a:off x="12204180" y="2225132"/>
          <a:ext cx="1202633" cy="538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Stroke</a:t>
          </a:r>
        </a:p>
      </xdr:txBody>
    </xdr:sp>
    <xdr:clientData/>
  </xdr:twoCellAnchor>
  <xdr:twoCellAnchor>
    <xdr:from>
      <xdr:col>21</xdr:col>
      <xdr:colOff>500011</xdr:colOff>
      <xdr:row>11</xdr:row>
      <xdr:rowOff>182672</xdr:rowOff>
    </xdr:from>
    <xdr:to>
      <xdr:col>23</xdr:col>
      <xdr:colOff>483444</xdr:colOff>
      <xdr:row>14</xdr:row>
      <xdr:rowOff>166108</xdr:rowOff>
    </xdr:to>
    <xdr:sp macro="" textlink="">
      <xdr:nvSpPr>
        <xdr:cNvPr id="35" name="Oval 34">
          <a:extLst>
            <a:ext uri="{FF2B5EF4-FFF2-40B4-BE49-F238E27FC236}">
              <a16:creationId xmlns:a16="http://schemas.microsoft.com/office/drawing/2014/main" id="{5DCE005C-7780-443A-A9BE-0F2E62B471C5}"/>
            </a:ext>
          </a:extLst>
        </xdr:cNvPr>
        <xdr:cNvSpPr/>
      </xdr:nvSpPr>
      <xdr:spPr>
        <a:xfrm>
          <a:off x="9174111" y="220832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MI</a:t>
          </a:r>
        </a:p>
      </xdr:txBody>
    </xdr:sp>
    <xdr:clientData/>
  </xdr:twoCellAnchor>
  <xdr:twoCellAnchor>
    <xdr:from>
      <xdr:col>26</xdr:col>
      <xdr:colOff>492538</xdr:colOff>
      <xdr:row>18</xdr:row>
      <xdr:rowOff>55672</xdr:rowOff>
    </xdr:from>
    <xdr:to>
      <xdr:col>28</xdr:col>
      <xdr:colOff>475971</xdr:colOff>
      <xdr:row>21</xdr:row>
      <xdr:rowOff>39108</xdr:rowOff>
    </xdr:to>
    <xdr:sp macro="" textlink="">
      <xdr:nvSpPr>
        <xdr:cNvPr id="36" name="Oval 35">
          <a:extLst>
            <a:ext uri="{FF2B5EF4-FFF2-40B4-BE49-F238E27FC236}">
              <a16:creationId xmlns:a16="http://schemas.microsoft.com/office/drawing/2014/main" id="{8F7D3179-43E4-4327-8769-444C09407725}"/>
            </a:ext>
          </a:extLst>
        </xdr:cNvPr>
        <xdr:cNvSpPr/>
      </xdr:nvSpPr>
      <xdr:spPr>
        <a:xfrm>
          <a:off x="12214638" y="337037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post- stroke </a:t>
          </a:r>
        </a:p>
      </xdr:txBody>
    </xdr:sp>
    <xdr:clientData/>
  </xdr:twoCellAnchor>
  <xdr:twoCellAnchor>
    <xdr:from>
      <xdr:col>21</xdr:col>
      <xdr:colOff>585174</xdr:colOff>
      <xdr:row>18</xdr:row>
      <xdr:rowOff>58657</xdr:rowOff>
    </xdr:from>
    <xdr:to>
      <xdr:col>23</xdr:col>
      <xdr:colOff>568607</xdr:colOff>
      <xdr:row>21</xdr:row>
      <xdr:rowOff>42093</xdr:rowOff>
    </xdr:to>
    <xdr:sp macro="" textlink="">
      <xdr:nvSpPr>
        <xdr:cNvPr id="37" name="Oval 36">
          <a:extLst>
            <a:ext uri="{FF2B5EF4-FFF2-40B4-BE49-F238E27FC236}">
              <a16:creationId xmlns:a16="http://schemas.microsoft.com/office/drawing/2014/main" id="{E793564B-3C7A-4688-A024-814C533E9D60}"/>
            </a:ext>
          </a:extLst>
        </xdr:cNvPr>
        <xdr:cNvSpPr/>
      </xdr:nvSpPr>
      <xdr:spPr>
        <a:xfrm>
          <a:off x="9259274" y="3373357"/>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post - MI </a:t>
          </a:r>
        </a:p>
      </xdr:txBody>
    </xdr:sp>
    <xdr:clientData/>
  </xdr:twoCellAnchor>
  <xdr:twoCellAnchor>
    <xdr:from>
      <xdr:col>22</xdr:col>
      <xdr:colOff>12774</xdr:colOff>
      <xdr:row>7</xdr:row>
      <xdr:rowOff>97117</xdr:rowOff>
    </xdr:from>
    <xdr:to>
      <xdr:col>24</xdr:col>
      <xdr:colOff>239059</xdr:colOff>
      <xdr:row>11</xdr:row>
      <xdr:rowOff>179294</xdr:rowOff>
    </xdr:to>
    <xdr:sp macro="" textlink="">
      <xdr:nvSpPr>
        <xdr:cNvPr id="38" name="Freeform: Shape 37">
          <a:extLst>
            <a:ext uri="{FF2B5EF4-FFF2-40B4-BE49-F238E27FC236}">
              <a16:creationId xmlns:a16="http://schemas.microsoft.com/office/drawing/2014/main" id="{940733C4-5403-4051-8D6F-962A89026A9C}"/>
            </a:ext>
          </a:extLst>
        </xdr:cNvPr>
        <xdr:cNvSpPr/>
      </xdr:nvSpPr>
      <xdr:spPr>
        <a:xfrm>
          <a:off x="9296474" y="1386167"/>
          <a:ext cx="1445485" cy="818777"/>
        </a:xfrm>
        <a:custGeom>
          <a:avLst/>
          <a:gdLst>
            <a:gd name="connsiteX0" fmla="*/ 1451462 w 1451462"/>
            <a:gd name="connsiteY0" fmla="*/ 0 h 829236"/>
            <a:gd name="connsiteX1" fmla="*/ 91815 w 1451462"/>
            <a:gd name="connsiteY1" fmla="*/ 224118 h 829236"/>
            <a:gd name="connsiteX2" fmla="*/ 233756 w 1451462"/>
            <a:gd name="connsiteY2" fmla="*/ 829236 h 829236"/>
          </a:gdLst>
          <a:ahLst/>
          <a:cxnLst>
            <a:cxn ang="0">
              <a:pos x="connsiteX0" y="connsiteY0"/>
            </a:cxn>
            <a:cxn ang="0">
              <a:pos x="connsiteX1" y="connsiteY1"/>
            </a:cxn>
            <a:cxn ang="0">
              <a:pos x="connsiteX2" y="connsiteY2"/>
            </a:cxn>
          </a:cxnLst>
          <a:rect l="l" t="t" r="r" b="b"/>
          <a:pathLst>
            <a:path w="1451462" h="829236">
              <a:moveTo>
                <a:pt x="1451462" y="0"/>
              </a:moveTo>
              <a:cubicBezTo>
                <a:pt x="873114" y="42956"/>
                <a:pt x="294766" y="85912"/>
                <a:pt x="91815" y="224118"/>
              </a:cubicBezTo>
              <a:cubicBezTo>
                <a:pt x="-111136" y="362324"/>
                <a:pt x="61310" y="595780"/>
                <a:pt x="233756" y="829236"/>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lientData/>
  </xdr:twoCellAnchor>
  <xdr:twoCellAnchor>
    <xdr:from>
      <xdr:col>26</xdr:col>
      <xdr:colOff>231589</xdr:colOff>
      <xdr:row>7</xdr:row>
      <xdr:rowOff>89646</xdr:rowOff>
    </xdr:from>
    <xdr:to>
      <xdr:col>28</xdr:col>
      <xdr:colOff>410882</xdr:colOff>
      <xdr:row>12</xdr:row>
      <xdr:rowOff>68572</xdr:rowOff>
    </xdr:to>
    <xdr:sp macro="" textlink="">
      <xdr:nvSpPr>
        <xdr:cNvPr id="39" name="Freeform: Shape 38">
          <a:extLst>
            <a:ext uri="{FF2B5EF4-FFF2-40B4-BE49-F238E27FC236}">
              <a16:creationId xmlns:a16="http://schemas.microsoft.com/office/drawing/2014/main" id="{033A19A7-0DC8-45FC-8B3C-364C30190557}"/>
            </a:ext>
          </a:extLst>
        </xdr:cNvPr>
        <xdr:cNvSpPr/>
      </xdr:nvSpPr>
      <xdr:spPr>
        <a:xfrm>
          <a:off x="11953689" y="1378696"/>
          <a:ext cx="1398493" cy="899676"/>
        </a:xfrm>
        <a:custGeom>
          <a:avLst/>
          <a:gdLst>
            <a:gd name="connsiteX0" fmla="*/ 0 w 1085753"/>
            <a:gd name="connsiteY0" fmla="*/ 0 h 979984"/>
            <a:gd name="connsiteX1" fmla="*/ 1030941 w 1085753"/>
            <a:gd name="connsiteY1" fmla="*/ 283882 h 979984"/>
            <a:gd name="connsiteX2" fmla="*/ 941294 w 1085753"/>
            <a:gd name="connsiteY2" fmla="*/ 918882 h 979984"/>
            <a:gd name="connsiteX3" fmla="*/ 918882 w 1085753"/>
            <a:gd name="connsiteY3" fmla="*/ 918882 h 979984"/>
          </a:gdLst>
          <a:ahLst/>
          <a:cxnLst>
            <a:cxn ang="0">
              <a:pos x="connsiteX0" y="connsiteY0"/>
            </a:cxn>
            <a:cxn ang="0">
              <a:pos x="connsiteX1" y="connsiteY1"/>
            </a:cxn>
            <a:cxn ang="0">
              <a:pos x="connsiteX2" y="connsiteY2"/>
            </a:cxn>
            <a:cxn ang="0">
              <a:pos x="connsiteX3" y="connsiteY3"/>
            </a:cxn>
          </a:cxnLst>
          <a:rect l="l" t="t" r="r" b="b"/>
          <a:pathLst>
            <a:path w="1085753" h="979984">
              <a:moveTo>
                <a:pt x="0" y="0"/>
              </a:moveTo>
              <a:cubicBezTo>
                <a:pt x="437029" y="65367"/>
                <a:pt x="874059" y="130735"/>
                <a:pt x="1030941" y="283882"/>
              </a:cubicBezTo>
              <a:cubicBezTo>
                <a:pt x="1187823" y="437029"/>
                <a:pt x="959970" y="813049"/>
                <a:pt x="941294" y="918882"/>
              </a:cubicBezTo>
              <a:cubicBezTo>
                <a:pt x="922618" y="1024715"/>
                <a:pt x="920750" y="971798"/>
                <a:pt x="918882" y="918882"/>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27</xdr:col>
      <xdr:colOff>481267</xdr:colOff>
      <xdr:row>15</xdr:row>
      <xdr:rowOff>6238</xdr:rowOff>
    </xdr:from>
    <xdr:to>
      <xdr:col>27</xdr:col>
      <xdr:colOff>491725</xdr:colOff>
      <xdr:row>18</xdr:row>
      <xdr:rowOff>63142</xdr:rowOff>
    </xdr:to>
    <xdr:cxnSp macro="">
      <xdr:nvCxnSpPr>
        <xdr:cNvPr id="40" name="Straight Arrow Connector 39">
          <a:extLst>
            <a:ext uri="{FF2B5EF4-FFF2-40B4-BE49-F238E27FC236}">
              <a16:creationId xmlns:a16="http://schemas.microsoft.com/office/drawing/2014/main" id="{262F18BE-EBE3-4830-8D90-9512A1666022}"/>
            </a:ext>
          </a:extLst>
        </xdr:cNvPr>
        <xdr:cNvCxnSpPr/>
      </xdr:nvCxnSpPr>
      <xdr:spPr>
        <a:xfrm>
          <a:off x="12812967" y="2768488"/>
          <a:ext cx="10458" cy="609354"/>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506668</xdr:colOff>
      <xdr:row>14</xdr:row>
      <xdr:rowOff>181050</xdr:rowOff>
    </xdr:from>
    <xdr:to>
      <xdr:col>22</xdr:col>
      <xdr:colOff>517126</xdr:colOff>
      <xdr:row>18</xdr:row>
      <xdr:rowOff>51190</xdr:rowOff>
    </xdr:to>
    <xdr:cxnSp macro="">
      <xdr:nvCxnSpPr>
        <xdr:cNvPr id="41" name="Straight Arrow Connector 40">
          <a:extLst>
            <a:ext uri="{FF2B5EF4-FFF2-40B4-BE49-F238E27FC236}">
              <a16:creationId xmlns:a16="http://schemas.microsoft.com/office/drawing/2014/main" id="{3CDD77E4-6F96-47D8-A60D-7AA618645897}"/>
            </a:ext>
          </a:extLst>
        </xdr:cNvPr>
        <xdr:cNvCxnSpPr/>
      </xdr:nvCxnSpPr>
      <xdr:spPr>
        <a:xfrm>
          <a:off x="9790368" y="2759150"/>
          <a:ext cx="10458" cy="60674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254000</xdr:colOff>
      <xdr:row>21</xdr:row>
      <xdr:rowOff>37353</xdr:rowOff>
    </xdr:from>
    <xdr:to>
      <xdr:col>24</xdr:col>
      <xdr:colOff>313765</xdr:colOff>
      <xdr:row>24</xdr:row>
      <xdr:rowOff>153147</xdr:rowOff>
    </xdr:to>
    <xdr:sp macro="" textlink="">
      <xdr:nvSpPr>
        <xdr:cNvPr id="42" name="Freeform: Shape 41">
          <a:extLst>
            <a:ext uri="{FF2B5EF4-FFF2-40B4-BE49-F238E27FC236}">
              <a16:creationId xmlns:a16="http://schemas.microsoft.com/office/drawing/2014/main" id="{9795E4FD-385A-4EFE-84AC-EE649D77CF75}"/>
            </a:ext>
          </a:extLst>
        </xdr:cNvPr>
        <xdr:cNvSpPr/>
      </xdr:nvSpPr>
      <xdr:spPr>
        <a:xfrm>
          <a:off x="9537700" y="3904503"/>
          <a:ext cx="1278965" cy="668244"/>
        </a:xfrm>
        <a:custGeom>
          <a:avLst/>
          <a:gdLst>
            <a:gd name="connsiteX0" fmla="*/ 254299 w 1412241"/>
            <a:gd name="connsiteY0" fmla="*/ 0 h 676088"/>
            <a:gd name="connsiteX1" fmla="*/ 82476 w 1412241"/>
            <a:gd name="connsiteY1" fmla="*/ 575235 h 676088"/>
            <a:gd name="connsiteX2" fmla="*/ 1412241 w 1412241"/>
            <a:gd name="connsiteY2" fmla="*/ 672353 h 676088"/>
          </a:gdLst>
          <a:ahLst/>
          <a:cxnLst>
            <a:cxn ang="0">
              <a:pos x="connsiteX0" y="connsiteY0"/>
            </a:cxn>
            <a:cxn ang="0">
              <a:pos x="connsiteX1" y="connsiteY1"/>
            </a:cxn>
            <a:cxn ang="0">
              <a:pos x="connsiteX2" y="connsiteY2"/>
            </a:cxn>
          </a:cxnLst>
          <a:rect l="l" t="t" r="r" b="b"/>
          <a:pathLst>
            <a:path w="1412241" h="676088">
              <a:moveTo>
                <a:pt x="254299" y="0"/>
              </a:moveTo>
              <a:cubicBezTo>
                <a:pt x="71892" y="231588"/>
                <a:pt x="-110514" y="463176"/>
                <a:pt x="82476" y="575235"/>
              </a:cubicBezTo>
              <a:cubicBezTo>
                <a:pt x="275466" y="687294"/>
                <a:pt x="843853" y="679823"/>
                <a:pt x="1412241" y="672353"/>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26</xdr:col>
      <xdr:colOff>328706</xdr:colOff>
      <xdr:row>21</xdr:row>
      <xdr:rowOff>37353</xdr:rowOff>
    </xdr:from>
    <xdr:to>
      <xdr:col>28</xdr:col>
      <xdr:colOff>348729</xdr:colOff>
      <xdr:row>24</xdr:row>
      <xdr:rowOff>161062</xdr:rowOff>
    </xdr:to>
    <xdr:sp macro="" textlink="">
      <xdr:nvSpPr>
        <xdr:cNvPr id="43" name="Freeform: Shape 42">
          <a:extLst>
            <a:ext uri="{FF2B5EF4-FFF2-40B4-BE49-F238E27FC236}">
              <a16:creationId xmlns:a16="http://schemas.microsoft.com/office/drawing/2014/main" id="{38C4AF0D-C11C-44C0-8293-262C59D5C02D}"/>
            </a:ext>
          </a:extLst>
        </xdr:cNvPr>
        <xdr:cNvSpPr/>
      </xdr:nvSpPr>
      <xdr:spPr>
        <a:xfrm>
          <a:off x="12050806" y="3904503"/>
          <a:ext cx="1239223" cy="676159"/>
        </a:xfrm>
        <a:custGeom>
          <a:avLst/>
          <a:gdLst>
            <a:gd name="connsiteX0" fmla="*/ 956235 w 1349788"/>
            <a:gd name="connsiteY0" fmla="*/ 0 h 684003"/>
            <a:gd name="connsiteX1" fmla="*/ 1299882 w 1349788"/>
            <a:gd name="connsiteY1" fmla="*/ 582706 h 684003"/>
            <a:gd name="connsiteX2" fmla="*/ 0 w 1349788"/>
            <a:gd name="connsiteY2" fmla="*/ 679824 h 684003"/>
          </a:gdLst>
          <a:ahLst/>
          <a:cxnLst>
            <a:cxn ang="0">
              <a:pos x="connsiteX0" y="connsiteY0"/>
            </a:cxn>
            <a:cxn ang="0">
              <a:pos x="connsiteX1" y="connsiteY1"/>
            </a:cxn>
            <a:cxn ang="0">
              <a:pos x="connsiteX2" y="connsiteY2"/>
            </a:cxn>
          </a:cxnLst>
          <a:rect l="l" t="t" r="r" b="b"/>
          <a:pathLst>
            <a:path w="1349788" h="684003">
              <a:moveTo>
                <a:pt x="956235" y="0"/>
              </a:moveTo>
              <a:cubicBezTo>
                <a:pt x="1207745" y="234701"/>
                <a:pt x="1459255" y="469402"/>
                <a:pt x="1299882" y="582706"/>
              </a:cubicBezTo>
              <a:cubicBezTo>
                <a:pt x="1140510" y="696010"/>
                <a:pt x="570255" y="687917"/>
                <a:pt x="0" y="679824"/>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25</xdr:col>
      <xdr:colOff>246529</xdr:colOff>
      <xdr:row>5</xdr:row>
      <xdr:rowOff>22297</xdr:rowOff>
    </xdr:from>
    <xdr:to>
      <xdr:col>26</xdr:col>
      <xdr:colOff>67820</xdr:colOff>
      <xdr:row>6</xdr:row>
      <xdr:rowOff>51188</xdr:rowOff>
    </xdr:to>
    <xdr:sp macro="" textlink="">
      <xdr:nvSpPr>
        <xdr:cNvPr id="44" name="Freeform: Shape 43">
          <a:extLst>
            <a:ext uri="{FF2B5EF4-FFF2-40B4-BE49-F238E27FC236}">
              <a16:creationId xmlns:a16="http://schemas.microsoft.com/office/drawing/2014/main" id="{629A188C-3794-4FF5-9B05-23409DF5D136}"/>
            </a:ext>
          </a:extLst>
        </xdr:cNvPr>
        <xdr:cNvSpPr/>
      </xdr:nvSpPr>
      <xdr:spPr>
        <a:xfrm>
          <a:off x="11359029" y="943047"/>
          <a:ext cx="430891" cy="213041"/>
        </a:xfrm>
        <a:custGeom>
          <a:avLst/>
          <a:gdLst>
            <a:gd name="connsiteX0" fmla="*/ 0 w 433879"/>
            <a:gd name="connsiteY0" fmla="*/ 171939 h 215656"/>
            <a:gd name="connsiteX1" fmla="*/ 418353 w 433879"/>
            <a:gd name="connsiteY1" fmla="*/ 115 h 215656"/>
            <a:gd name="connsiteX2" fmla="*/ 351118 w 433879"/>
            <a:gd name="connsiteY2" fmla="*/ 194350 h 215656"/>
            <a:gd name="connsiteX3" fmla="*/ 336177 w 433879"/>
            <a:gd name="connsiteY3" fmla="*/ 201821 h 215656"/>
          </a:gdLst>
          <a:ahLst/>
          <a:cxnLst>
            <a:cxn ang="0">
              <a:pos x="connsiteX0" y="connsiteY0"/>
            </a:cxn>
            <a:cxn ang="0">
              <a:pos x="connsiteX1" y="connsiteY1"/>
            </a:cxn>
            <a:cxn ang="0">
              <a:pos x="connsiteX2" y="connsiteY2"/>
            </a:cxn>
            <a:cxn ang="0">
              <a:pos x="connsiteX3" y="connsiteY3"/>
            </a:cxn>
          </a:cxnLst>
          <a:rect l="l" t="t" r="r" b="b"/>
          <a:pathLst>
            <a:path w="433879" h="215656">
              <a:moveTo>
                <a:pt x="0" y="171939"/>
              </a:moveTo>
              <a:cubicBezTo>
                <a:pt x="179916" y="84159"/>
                <a:pt x="359833" y="-3620"/>
                <a:pt x="418353" y="115"/>
              </a:cubicBezTo>
              <a:cubicBezTo>
                <a:pt x="476873" y="3850"/>
                <a:pt x="351118" y="194350"/>
                <a:pt x="351118" y="194350"/>
              </a:cubicBezTo>
              <a:cubicBezTo>
                <a:pt x="337422" y="227968"/>
                <a:pt x="336799" y="214894"/>
                <a:pt x="336177" y="201821"/>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28</xdr:col>
      <xdr:colOff>433294</xdr:colOff>
      <xdr:row>19</xdr:row>
      <xdr:rowOff>171824</xdr:rowOff>
    </xdr:from>
    <xdr:to>
      <xdr:col>29</xdr:col>
      <xdr:colOff>127700</xdr:colOff>
      <xdr:row>20</xdr:row>
      <xdr:rowOff>102501</xdr:rowOff>
    </xdr:to>
    <xdr:sp macro="" textlink="">
      <xdr:nvSpPr>
        <xdr:cNvPr id="45" name="Freeform: Shape 44">
          <a:extLst>
            <a:ext uri="{FF2B5EF4-FFF2-40B4-BE49-F238E27FC236}">
              <a16:creationId xmlns:a16="http://schemas.microsoft.com/office/drawing/2014/main" id="{415F086C-603A-424B-8596-6B2C407F4716}"/>
            </a:ext>
          </a:extLst>
        </xdr:cNvPr>
        <xdr:cNvSpPr/>
      </xdr:nvSpPr>
      <xdr:spPr>
        <a:xfrm>
          <a:off x="13374594" y="3670674"/>
          <a:ext cx="304006" cy="114827"/>
        </a:xfrm>
        <a:custGeom>
          <a:avLst/>
          <a:gdLst>
            <a:gd name="connsiteX0" fmla="*/ 67235 w 306994"/>
            <a:gd name="connsiteY0" fmla="*/ 0 h 117442"/>
            <a:gd name="connsiteX1" fmla="*/ 306294 w 306994"/>
            <a:gd name="connsiteY1" fmla="*/ 104588 h 117442"/>
            <a:gd name="connsiteX2" fmla="*/ 0 w 306994"/>
            <a:gd name="connsiteY2" fmla="*/ 112059 h 117442"/>
          </a:gdLst>
          <a:ahLst/>
          <a:cxnLst>
            <a:cxn ang="0">
              <a:pos x="connsiteX0" y="connsiteY0"/>
            </a:cxn>
            <a:cxn ang="0">
              <a:pos x="connsiteX1" y="connsiteY1"/>
            </a:cxn>
            <a:cxn ang="0">
              <a:pos x="connsiteX2" y="connsiteY2"/>
            </a:cxn>
          </a:cxnLst>
          <a:rect l="l" t="t" r="r" b="b"/>
          <a:pathLst>
            <a:path w="306994" h="117442">
              <a:moveTo>
                <a:pt x="67235" y="0"/>
              </a:moveTo>
              <a:cubicBezTo>
                <a:pt x="192367" y="42955"/>
                <a:pt x="317500" y="85911"/>
                <a:pt x="306294" y="104588"/>
              </a:cubicBezTo>
              <a:cubicBezTo>
                <a:pt x="295088" y="123265"/>
                <a:pt x="147544" y="117662"/>
                <a:pt x="0" y="112059"/>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21</xdr:col>
      <xdr:colOff>476820</xdr:colOff>
      <xdr:row>17</xdr:row>
      <xdr:rowOff>170495</xdr:rowOff>
    </xdr:from>
    <xdr:to>
      <xdr:col>22</xdr:col>
      <xdr:colOff>179294</xdr:colOff>
      <xdr:row>19</xdr:row>
      <xdr:rowOff>14941</xdr:rowOff>
    </xdr:to>
    <xdr:sp macro="" textlink="">
      <xdr:nvSpPr>
        <xdr:cNvPr id="46" name="Freeform: Shape 45">
          <a:extLst>
            <a:ext uri="{FF2B5EF4-FFF2-40B4-BE49-F238E27FC236}">
              <a16:creationId xmlns:a16="http://schemas.microsoft.com/office/drawing/2014/main" id="{2B4FEDD6-E6F0-4792-9190-855B532AB4DA}"/>
            </a:ext>
          </a:extLst>
        </xdr:cNvPr>
        <xdr:cNvSpPr/>
      </xdr:nvSpPr>
      <xdr:spPr>
        <a:xfrm>
          <a:off x="9150920" y="3301045"/>
          <a:ext cx="312074" cy="212746"/>
        </a:xfrm>
        <a:custGeom>
          <a:avLst/>
          <a:gdLst>
            <a:gd name="connsiteX0" fmla="*/ 315062 w 315062"/>
            <a:gd name="connsiteY0" fmla="*/ 143270 h 217975"/>
            <a:gd name="connsiteX1" fmla="*/ 8768 w 315062"/>
            <a:gd name="connsiteY1" fmla="*/ 1328 h 217975"/>
            <a:gd name="connsiteX2" fmla="*/ 113357 w 315062"/>
            <a:gd name="connsiteY2" fmla="*/ 217975 h 217975"/>
          </a:gdLst>
          <a:ahLst/>
          <a:cxnLst>
            <a:cxn ang="0">
              <a:pos x="connsiteX0" y="connsiteY0"/>
            </a:cxn>
            <a:cxn ang="0">
              <a:pos x="connsiteX1" y="connsiteY1"/>
            </a:cxn>
            <a:cxn ang="0">
              <a:pos x="connsiteX2" y="connsiteY2"/>
            </a:cxn>
          </a:cxnLst>
          <a:rect l="l" t="t" r="r" b="b"/>
          <a:pathLst>
            <a:path w="315062" h="217975">
              <a:moveTo>
                <a:pt x="315062" y="143270"/>
              </a:moveTo>
              <a:cubicBezTo>
                <a:pt x="178723" y="66073"/>
                <a:pt x="42385" y="-11123"/>
                <a:pt x="8768" y="1328"/>
              </a:cubicBezTo>
              <a:cubicBezTo>
                <a:pt x="-24850" y="13779"/>
                <a:pt x="44253" y="115877"/>
                <a:pt x="113357" y="217975"/>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24</xdr:col>
      <xdr:colOff>457840</xdr:colOff>
      <xdr:row>26</xdr:row>
      <xdr:rowOff>7471</xdr:rowOff>
    </xdr:from>
    <xdr:to>
      <xdr:col>25</xdr:col>
      <xdr:colOff>201706</xdr:colOff>
      <xdr:row>27</xdr:row>
      <xdr:rowOff>112091</xdr:rowOff>
    </xdr:to>
    <xdr:sp macro="" textlink="">
      <xdr:nvSpPr>
        <xdr:cNvPr id="47" name="Freeform: Shape 46">
          <a:extLst>
            <a:ext uri="{FF2B5EF4-FFF2-40B4-BE49-F238E27FC236}">
              <a16:creationId xmlns:a16="http://schemas.microsoft.com/office/drawing/2014/main" id="{E94AD4F7-A779-4CC0-8147-2DFB880894D4}"/>
            </a:ext>
          </a:extLst>
        </xdr:cNvPr>
        <xdr:cNvSpPr/>
      </xdr:nvSpPr>
      <xdr:spPr>
        <a:xfrm>
          <a:off x="10960740" y="4795371"/>
          <a:ext cx="353466" cy="288770"/>
        </a:xfrm>
        <a:custGeom>
          <a:avLst/>
          <a:gdLst>
            <a:gd name="connsiteX0" fmla="*/ 356454 w 356454"/>
            <a:gd name="connsiteY0" fmla="*/ 14941 h 291385"/>
            <a:gd name="connsiteX1" fmla="*/ 5336 w 356454"/>
            <a:gd name="connsiteY1" fmla="*/ 291353 h 291385"/>
            <a:gd name="connsiteX2" fmla="*/ 177160 w 356454"/>
            <a:gd name="connsiteY2" fmla="*/ 0 h 291385"/>
          </a:gdLst>
          <a:ahLst/>
          <a:cxnLst>
            <a:cxn ang="0">
              <a:pos x="connsiteX0" y="connsiteY0"/>
            </a:cxn>
            <a:cxn ang="0">
              <a:pos x="connsiteX1" y="connsiteY1"/>
            </a:cxn>
            <a:cxn ang="0">
              <a:pos x="connsiteX2" y="connsiteY2"/>
            </a:cxn>
          </a:cxnLst>
          <a:rect l="l" t="t" r="r" b="b"/>
          <a:pathLst>
            <a:path w="356454" h="291385">
              <a:moveTo>
                <a:pt x="356454" y="14941"/>
              </a:moveTo>
              <a:cubicBezTo>
                <a:pt x="195836" y="154392"/>
                <a:pt x="35218" y="293843"/>
                <a:pt x="5336" y="291353"/>
              </a:cubicBezTo>
              <a:cubicBezTo>
                <a:pt x="-24546" y="288863"/>
                <a:pt x="76307" y="144431"/>
                <a:pt x="177160" y="0"/>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25</xdr:col>
      <xdr:colOff>254001</xdr:colOff>
      <xdr:row>9</xdr:row>
      <xdr:rowOff>22413</xdr:rowOff>
    </xdr:from>
    <xdr:to>
      <xdr:col>25</xdr:col>
      <xdr:colOff>276413</xdr:colOff>
      <xdr:row>22</xdr:row>
      <xdr:rowOff>171825</xdr:rowOff>
    </xdr:to>
    <xdr:sp macro="" textlink="">
      <xdr:nvSpPr>
        <xdr:cNvPr id="48" name="Freeform: Shape 47">
          <a:extLst>
            <a:ext uri="{FF2B5EF4-FFF2-40B4-BE49-F238E27FC236}">
              <a16:creationId xmlns:a16="http://schemas.microsoft.com/office/drawing/2014/main" id="{6DED4C24-1C12-4332-AED5-0823917030CF}"/>
            </a:ext>
          </a:extLst>
        </xdr:cNvPr>
        <xdr:cNvSpPr/>
      </xdr:nvSpPr>
      <xdr:spPr>
        <a:xfrm>
          <a:off x="11366501" y="1679763"/>
          <a:ext cx="22412" cy="2543362"/>
        </a:xfrm>
        <a:custGeom>
          <a:avLst/>
          <a:gdLst>
            <a:gd name="connsiteX0" fmla="*/ 0 w 22412"/>
            <a:gd name="connsiteY0" fmla="*/ 0 h 2577353"/>
            <a:gd name="connsiteX1" fmla="*/ 22412 w 22412"/>
            <a:gd name="connsiteY1" fmla="*/ 2577353 h 2577353"/>
            <a:gd name="connsiteX2" fmla="*/ 22412 w 22412"/>
            <a:gd name="connsiteY2" fmla="*/ 2577353 h 2577353"/>
            <a:gd name="connsiteX3" fmla="*/ 22412 w 22412"/>
            <a:gd name="connsiteY3" fmla="*/ 2577353 h 2577353"/>
          </a:gdLst>
          <a:ahLst/>
          <a:cxnLst>
            <a:cxn ang="0">
              <a:pos x="connsiteX0" y="connsiteY0"/>
            </a:cxn>
            <a:cxn ang="0">
              <a:pos x="connsiteX1" y="connsiteY1"/>
            </a:cxn>
            <a:cxn ang="0">
              <a:pos x="connsiteX2" y="connsiteY2"/>
            </a:cxn>
            <a:cxn ang="0">
              <a:pos x="connsiteX3" y="connsiteY3"/>
            </a:cxn>
          </a:cxnLst>
          <a:rect l="l" t="t" r="r" b="b"/>
          <a:pathLst>
            <a:path w="22412" h="2577353">
              <a:moveTo>
                <a:pt x="0" y="0"/>
              </a:moveTo>
              <a:lnTo>
                <a:pt x="22412" y="2577353"/>
              </a:lnTo>
              <a:lnTo>
                <a:pt x="22412" y="2577353"/>
              </a:lnTo>
              <a:lnTo>
                <a:pt x="22412" y="2577353"/>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25</xdr:col>
      <xdr:colOff>359656</xdr:colOff>
      <xdr:row>15</xdr:row>
      <xdr:rowOff>7471</xdr:rowOff>
    </xdr:from>
    <xdr:to>
      <xdr:col>27</xdr:col>
      <xdr:colOff>441832</xdr:colOff>
      <xdr:row>22</xdr:row>
      <xdr:rowOff>149412</xdr:rowOff>
    </xdr:to>
    <xdr:sp macro="" textlink="">
      <xdr:nvSpPr>
        <xdr:cNvPr id="49" name="Freeform: Shape 48">
          <a:extLst>
            <a:ext uri="{FF2B5EF4-FFF2-40B4-BE49-F238E27FC236}">
              <a16:creationId xmlns:a16="http://schemas.microsoft.com/office/drawing/2014/main" id="{B3E9D99E-23B3-400F-BD8A-35CC7604DD9B}"/>
            </a:ext>
          </a:extLst>
        </xdr:cNvPr>
        <xdr:cNvSpPr/>
      </xdr:nvSpPr>
      <xdr:spPr>
        <a:xfrm>
          <a:off x="11472156" y="2769721"/>
          <a:ext cx="1301376" cy="1430991"/>
        </a:xfrm>
        <a:custGeom>
          <a:avLst/>
          <a:gdLst>
            <a:gd name="connsiteX0" fmla="*/ 1307353 w 1307353"/>
            <a:gd name="connsiteY0" fmla="*/ 0 h 1449294"/>
            <a:gd name="connsiteX1" fmla="*/ 0 w 1307353"/>
            <a:gd name="connsiteY1" fmla="*/ 1449294 h 1449294"/>
          </a:gdLst>
          <a:ahLst/>
          <a:cxnLst>
            <a:cxn ang="0">
              <a:pos x="connsiteX0" y="connsiteY0"/>
            </a:cxn>
            <a:cxn ang="0">
              <a:pos x="connsiteX1" y="connsiteY1"/>
            </a:cxn>
          </a:cxnLst>
          <a:rect l="l" t="t" r="r" b="b"/>
          <a:pathLst>
            <a:path w="1307353" h="1449294">
              <a:moveTo>
                <a:pt x="1307353" y="0"/>
              </a:moveTo>
              <a:lnTo>
                <a:pt x="0" y="1449294"/>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22</xdr:col>
      <xdr:colOff>522942</xdr:colOff>
      <xdr:row>14</xdr:row>
      <xdr:rowOff>179294</xdr:rowOff>
    </xdr:from>
    <xdr:to>
      <xdr:col>25</xdr:col>
      <xdr:colOff>186765</xdr:colOff>
      <xdr:row>22</xdr:row>
      <xdr:rowOff>141942</xdr:rowOff>
    </xdr:to>
    <xdr:sp macro="" textlink="">
      <xdr:nvSpPr>
        <xdr:cNvPr id="50" name="Freeform: Shape 49">
          <a:extLst>
            <a:ext uri="{FF2B5EF4-FFF2-40B4-BE49-F238E27FC236}">
              <a16:creationId xmlns:a16="http://schemas.microsoft.com/office/drawing/2014/main" id="{2DF66D91-95D4-4817-8B70-727DBD477639}"/>
            </a:ext>
          </a:extLst>
        </xdr:cNvPr>
        <xdr:cNvSpPr/>
      </xdr:nvSpPr>
      <xdr:spPr>
        <a:xfrm>
          <a:off x="9806642" y="2757394"/>
          <a:ext cx="1492623" cy="1435848"/>
        </a:xfrm>
        <a:custGeom>
          <a:avLst/>
          <a:gdLst>
            <a:gd name="connsiteX0" fmla="*/ 0 w 1501588"/>
            <a:gd name="connsiteY0" fmla="*/ 0 h 1456765"/>
            <a:gd name="connsiteX1" fmla="*/ 1501588 w 1501588"/>
            <a:gd name="connsiteY1" fmla="*/ 1456765 h 1456765"/>
          </a:gdLst>
          <a:ahLst/>
          <a:cxnLst>
            <a:cxn ang="0">
              <a:pos x="connsiteX0" y="connsiteY0"/>
            </a:cxn>
            <a:cxn ang="0">
              <a:pos x="connsiteX1" y="connsiteY1"/>
            </a:cxn>
          </a:cxnLst>
          <a:rect l="l" t="t" r="r" b="b"/>
          <a:pathLst>
            <a:path w="1501588" h="1456765">
              <a:moveTo>
                <a:pt x="0" y="0"/>
              </a:moveTo>
              <a:lnTo>
                <a:pt x="1501588" y="1456765"/>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0</xdr:col>
      <xdr:colOff>604972</xdr:colOff>
      <xdr:row>0</xdr:row>
      <xdr:rowOff>92279</xdr:rowOff>
    </xdr:from>
    <xdr:to>
      <xdr:col>20</xdr:col>
      <xdr:colOff>9071</xdr:colOff>
      <xdr:row>1</xdr:row>
      <xdr:rowOff>92278</xdr:rowOff>
    </xdr:to>
    <xdr:sp macro="" textlink="">
      <xdr:nvSpPr>
        <xdr:cNvPr id="51" name="TextBox 12">
          <a:extLst>
            <a:ext uri="{FF2B5EF4-FFF2-40B4-BE49-F238E27FC236}">
              <a16:creationId xmlns:a16="http://schemas.microsoft.com/office/drawing/2014/main" id="{2B1DD7E4-71A6-4148-8F7C-341C044AF1EE}"/>
            </a:ext>
          </a:extLst>
        </xdr:cNvPr>
        <xdr:cNvSpPr txBox="1"/>
      </xdr:nvSpPr>
      <xdr:spPr>
        <a:xfrm>
          <a:off x="604972" y="92279"/>
          <a:ext cx="7951199" cy="184149"/>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20</xdr:col>
      <xdr:colOff>108858</xdr:colOff>
      <xdr:row>0</xdr:row>
      <xdr:rowOff>90714</xdr:rowOff>
    </xdr:from>
    <xdr:to>
      <xdr:col>29</xdr:col>
      <xdr:colOff>580571</xdr:colOff>
      <xdr:row>1</xdr:row>
      <xdr:rowOff>89284</xdr:rowOff>
    </xdr:to>
    <xdr:sp macro="" textlink="">
      <xdr:nvSpPr>
        <xdr:cNvPr id="52" name="TextBox 12">
          <a:extLst>
            <a:ext uri="{FF2B5EF4-FFF2-40B4-BE49-F238E27FC236}">
              <a16:creationId xmlns:a16="http://schemas.microsoft.com/office/drawing/2014/main" id="{16EC4B42-6E19-48DB-BAB3-076A3840A07F}"/>
            </a:ext>
          </a:extLst>
        </xdr:cNvPr>
        <xdr:cNvSpPr txBox="1"/>
      </xdr:nvSpPr>
      <xdr:spPr>
        <a:xfrm>
          <a:off x="8655958" y="90714"/>
          <a:ext cx="5475513" cy="18272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life time Markov</a:t>
          </a:r>
        </a:p>
      </xdr:txBody>
    </xdr:sp>
    <xdr:clientData/>
  </xdr:twoCellAnchor>
  <xdr:twoCellAnchor>
    <xdr:from>
      <xdr:col>0</xdr:col>
      <xdr:colOff>589655</xdr:colOff>
      <xdr:row>14</xdr:row>
      <xdr:rowOff>136072</xdr:rowOff>
    </xdr:from>
    <xdr:to>
      <xdr:col>3</xdr:col>
      <xdr:colOff>561574</xdr:colOff>
      <xdr:row>20</xdr:row>
      <xdr:rowOff>36285</xdr:rowOff>
    </xdr:to>
    <xdr:sp macro="" textlink="">
      <xdr:nvSpPr>
        <xdr:cNvPr id="53" name="TextBox 12">
          <a:extLst>
            <a:ext uri="{FF2B5EF4-FFF2-40B4-BE49-F238E27FC236}">
              <a16:creationId xmlns:a16="http://schemas.microsoft.com/office/drawing/2014/main" id="{89C8C0C6-51A5-42FE-8437-37103C4E5B45}"/>
            </a:ext>
          </a:extLst>
        </xdr:cNvPr>
        <xdr:cNvSpPr txBox="1"/>
      </xdr:nvSpPr>
      <xdr:spPr>
        <a:xfrm>
          <a:off x="589655" y="2714172"/>
          <a:ext cx="1800719" cy="10051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Patient with STEMI-ACS undergoing PCI , start high</a:t>
          </a:r>
          <a:r>
            <a:rPr lang="en-GB" sz="1050" baseline="0"/>
            <a:t> potent DAPT</a:t>
          </a:r>
        </a:p>
        <a:p>
          <a:r>
            <a:rPr lang="en-GB" sz="1050" baseline="0"/>
            <a:t>Universal Ticagrelor + ASA </a:t>
          </a:r>
          <a:endParaRPr lang="en-GB" sz="1050"/>
        </a:p>
      </xdr:txBody>
    </xdr:sp>
    <xdr:clientData/>
  </xdr:twoCellAnchor>
  <xdr:twoCellAnchor>
    <xdr:from>
      <xdr:col>12</xdr:col>
      <xdr:colOff>431318</xdr:colOff>
      <xdr:row>21</xdr:row>
      <xdr:rowOff>30144</xdr:rowOff>
    </xdr:from>
    <xdr:to>
      <xdr:col>15</xdr:col>
      <xdr:colOff>233272</xdr:colOff>
      <xdr:row>26</xdr:row>
      <xdr:rowOff>123522</xdr:rowOff>
    </xdr:to>
    <xdr:sp macro="" textlink="">
      <xdr:nvSpPr>
        <xdr:cNvPr id="54" name="TextBox 12">
          <a:extLst>
            <a:ext uri="{FF2B5EF4-FFF2-40B4-BE49-F238E27FC236}">
              <a16:creationId xmlns:a16="http://schemas.microsoft.com/office/drawing/2014/main" id="{A8981C60-9184-4324-83A8-BA143AC9B696}"/>
            </a:ext>
          </a:extLst>
        </xdr:cNvPr>
        <xdr:cNvSpPr txBox="1"/>
      </xdr:nvSpPr>
      <xdr:spPr>
        <a:xfrm>
          <a:off x="7759218" y="3897294"/>
          <a:ext cx="1630754" cy="1014128"/>
        </a:xfrm>
        <a:prstGeom prst="rect">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patients</a:t>
          </a:r>
          <a:r>
            <a:rPr lang="en-GB" sz="1050" baseline="0"/>
            <a:t> who survived will move to one of the Markov states based on their short-term health state.</a:t>
          </a:r>
          <a:endParaRPr lang="en-GB" sz="1050"/>
        </a:p>
      </xdr:txBody>
    </xdr:sp>
    <xdr:clientData/>
  </xdr:twoCellAnchor>
  <xdr:twoCellAnchor>
    <xdr:from>
      <xdr:col>4</xdr:col>
      <xdr:colOff>115093</xdr:colOff>
      <xdr:row>21</xdr:row>
      <xdr:rowOff>173764</xdr:rowOff>
    </xdr:from>
    <xdr:to>
      <xdr:col>4</xdr:col>
      <xdr:colOff>325541</xdr:colOff>
      <xdr:row>21</xdr:row>
      <xdr:rowOff>174623</xdr:rowOff>
    </xdr:to>
    <xdr:cxnSp macro="">
      <xdr:nvCxnSpPr>
        <xdr:cNvPr id="55" name="Straight Connector 7">
          <a:extLst>
            <a:ext uri="{FF2B5EF4-FFF2-40B4-BE49-F238E27FC236}">
              <a16:creationId xmlns:a16="http://schemas.microsoft.com/office/drawing/2014/main" id="{A9D7E9A0-3197-4D91-BB5E-E310DB17CE7B}"/>
            </a:ext>
          </a:extLst>
        </xdr:cNvPr>
        <xdr:cNvCxnSpPr/>
      </xdr:nvCxnSpPr>
      <xdr:spPr>
        <a:xfrm flipV="1">
          <a:off x="2559843" y="4040914"/>
          <a:ext cx="210448" cy="85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4073</xdr:colOff>
      <xdr:row>9</xdr:row>
      <xdr:rowOff>50388</xdr:rowOff>
    </xdr:from>
    <xdr:to>
      <xdr:col>8</xdr:col>
      <xdr:colOff>376002</xdr:colOff>
      <xdr:row>10</xdr:row>
      <xdr:rowOff>180423</xdr:rowOff>
    </xdr:to>
    <xdr:sp macro="" textlink="">
      <xdr:nvSpPr>
        <xdr:cNvPr id="60" name="TextBox 12">
          <a:extLst>
            <a:ext uri="{FF2B5EF4-FFF2-40B4-BE49-F238E27FC236}">
              <a16:creationId xmlns:a16="http://schemas.microsoft.com/office/drawing/2014/main" id="{35B95C36-F644-4DEA-8BD8-469F846CFE1A}"/>
            </a:ext>
          </a:extLst>
        </xdr:cNvPr>
        <xdr:cNvSpPr txBox="1"/>
      </xdr:nvSpPr>
      <xdr:spPr>
        <a:xfrm>
          <a:off x="4283973" y="1707738"/>
          <a:ext cx="981529" cy="3141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700"/>
            <a:t>test result followed </a:t>
          </a:r>
        </a:p>
      </xdr:txBody>
    </xdr:sp>
    <xdr:clientData/>
  </xdr:twoCellAnchor>
  <xdr:twoCellAnchor>
    <xdr:from>
      <xdr:col>6</xdr:col>
      <xdr:colOff>148895</xdr:colOff>
      <xdr:row>12</xdr:row>
      <xdr:rowOff>87588</xdr:rowOff>
    </xdr:from>
    <xdr:to>
      <xdr:col>7</xdr:col>
      <xdr:colOff>48173</xdr:colOff>
      <xdr:row>13</xdr:row>
      <xdr:rowOff>64793</xdr:rowOff>
    </xdr:to>
    <xdr:grpSp>
      <xdr:nvGrpSpPr>
        <xdr:cNvPr id="61" name="Group 60">
          <a:extLst>
            <a:ext uri="{FF2B5EF4-FFF2-40B4-BE49-F238E27FC236}">
              <a16:creationId xmlns:a16="http://schemas.microsoft.com/office/drawing/2014/main" id="{2C74D96C-B24A-43F4-91EE-8A89E2D7FE0D}"/>
            </a:ext>
          </a:extLst>
        </xdr:cNvPr>
        <xdr:cNvGrpSpPr/>
      </xdr:nvGrpSpPr>
      <xdr:grpSpPr>
        <a:xfrm>
          <a:off x="4187495" y="2373588"/>
          <a:ext cx="572378" cy="167705"/>
          <a:chOff x="3103854" y="2409473"/>
          <a:chExt cx="610020" cy="107732"/>
        </a:xfrm>
      </xdr:grpSpPr>
      <xdr:cxnSp macro="">
        <xdr:nvCxnSpPr>
          <xdr:cNvPr id="62" name="Straight Connector 13">
            <a:extLst>
              <a:ext uri="{FF2B5EF4-FFF2-40B4-BE49-F238E27FC236}">
                <a16:creationId xmlns:a16="http://schemas.microsoft.com/office/drawing/2014/main" id="{39742382-4960-EFA7-4EC6-A2EBDFCAB816}"/>
              </a:ext>
            </a:extLst>
          </xdr:cNvPr>
          <xdr:cNvCxnSpPr/>
        </xdr:nvCxnSpPr>
        <xdr:spPr>
          <a:xfrm>
            <a:off x="3103854" y="2463710"/>
            <a:ext cx="501067" cy="315"/>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63" name="Oval 16">
            <a:extLst>
              <a:ext uri="{FF2B5EF4-FFF2-40B4-BE49-F238E27FC236}">
                <a16:creationId xmlns:a16="http://schemas.microsoft.com/office/drawing/2014/main" id="{D37AC13B-5B36-554A-08D4-CBFE38AD32E2}"/>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7</xdr:col>
      <xdr:colOff>5773</xdr:colOff>
      <xdr:row>15</xdr:row>
      <xdr:rowOff>3661</xdr:rowOff>
    </xdr:from>
    <xdr:to>
      <xdr:col>8</xdr:col>
      <xdr:colOff>377702</xdr:colOff>
      <xdr:row>16</xdr:row>
      <xdr:rowOff>130863</xdr:rowOff>
    </xdr:to>
    <xdr:sp macro="" textlink="">
      <xdr:nvSpPr>
        <xdr:cNvPr id="64" name="TextBox 12">
          <a:extLst>
            <a:ext uri="{FF2B5EF4-FFF2-40B4-BE49-F238E27FC236}">
              <a16:creationId xmlns:a16="http://schemas.microsoft.com/office/drawing/2014/main" id="{9710F76F-A9A6-4CDE-BBB2-EC4E78FEBB1E}"/>
            </a:ext>
          </a:extLst>
        </xdr:cNvPr>
        <xdr:cNvSpPr txBox="1"/>
      </xdr:nvSpPr>
      <xdr:spPr>
        <a:xfrm>
          <a:off x="4285673" y="2765911"/>
          <a:ext cx="981529" cy="3113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700"/>
            <a:t>test result not followed </a:t>
          </a:r>
        </a:p>
      </xdr:txBody>
    </xdr:sp>
    <xdr:clientData/>
  </xdr:twoCellAnchor>
  <xdr:twoCellAnchor>
    <xdr:from>
      <xdr:col>6</xdr:col>
      <xdr:colOff>604103</xdr:colOff>
      <xdr:row>11</xdr:row>
      <xdr:rowOff>39055</xdr:rowOff>
    </xdr:from>
    <xdr:to>
      <xdr:col>6</xdr:col>
      <xdr:colOff>605390</xdr:colOff>
      <xdr:row>15</xdr:row>
      <xdr:rowOff>49875</xdr:rowOff>
    </xdr:to>
    <xdr:cxnSp macro="">
      <xdr:nvCxnSpPr>
        <xdr:cNvPr id="65" name="Straight Connector 64">
          <a:extLst>
            <a:ext uri="{FF2B5EF4-FFF2-40B4-BE49-F238E27FC236}">
              <a16:creationId xmlns:a16="http://schemas.microsoft.com/office/drawing/2014/main" id="{5EB0815E-E847-49A0-AED9-BCBF0514CFF9}"/>
            </a:ext>
          </a:extLst>
        </xdr:cNvPr>
        <xdr:cNvCxnSpPr/>
      </xdr:nvCxnSpPr>
      <xdr:spPr>
        <a:xfrm flipH="1">
          <a:off x="4258881" y="2056944"/>
          <a:ext cx="1287" cy="744598"/>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386353</xdr:colOff>
      <xdr:row>16</xdr:row>
      <xdr:rowOff>58147</xdr:rowOff>
    </xdr:from>
    <xdr:to>
      <xdr:col>9</xdr:col>
      <xdr:colOff>16057</xdr:colOff>
      <xdr:row>16</xdr:row>
      <xdr:rowOff>58147</xdr:rowOff>
    </xdr:to>
    <xdr:cxnSp macro="">
      <xdr:nvCxnSpPr>
        <xdr:cNvPr id="66" name="Straight Connector 13">
          <a:extLst>
            <a:ext uri="{FF2B5EF4-FFF2-40B4-BE49-F238E27FC236}">
              <a16:creationId xmlns:a16="http://schemas.microsoft.com/office/drawing/2014/main" id="{965D0FB0-B72F-4EEF-89C6-D51BFF8B91D5}"/>
            </a:ext>
          </a:extLst>
        </xdr:cNvPr>
        <xdr:cNvCxnSpPr/>
      </xdr:nvCxnSpPr>
      <xdr:spPr>
        <a:xfrm>
          <a:off x="5254686" y="2993258"/>
          <a:ext cx="236482"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68004</xdr:colOff>
      <xdr:row>17</xdr:row>
      <xdr:rowOff>88625</xdr:rowOff>
    </xdr:from>
    <xdr:to>
      <xdr:col>4</xdr:col>
      <xdr:colOff>68004</xdr:colOff>
      <xdr:row>17</xdr:row>
      <xdr:rowOff>93042</xdr:rowOff>
    </xdr:to>
    <xdr:cxnSp macro="">
      <xdr:nvCxnSpPr>
        <xdr:cNvPr id="71" name="Straight Connector 3">
          <a:extLst>
            <a:ext uri="{FF2B5EF4-FFF2-40B4-BE49-F238E27FC236}">
              <a16:creationId xmlns:a16="http://schemas.microsoft.com/office/drawing/2014/main" id="{572ACED6-6141-4B94-A84B-2380FE8B761F}"/>
            </a:ext>
          </a:extLst>
        </xdr:cNvPr>
        <xdr:cNvCxnSpPr/>
      </xdr:nvCxnSpPr>
      <xdr:spPr>
        <a:xfrm flipV="1">
          <a:off x="1896804" y="3219175"/>
          <a:ext cx="615950" cy="4417"/>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64139</xdr:colOff>
      <xdr:row>17</xdr:row>
      <xdr:rowOff>32302</xdr:rowOff>
    </xdr:from>
    <xdr:to>
      <xdr:col>4</xdr:col>
      <xdr:colOff>182580</xdr:colOff>
      <xdr:row>17</xdr:row>
      <xdr:rowOff>144669</xdr:rowOff>
    </xdr:to>
    <xdr:sp macro="" textlink="">
      <xdr:nvSpPr>
        <xdr:cNvPr id="72" name="Rectangle 71">
          <a:extLst>
            <a:ext uri="{FF2B5EF4-FFF2-40B4-BE49-F238E27FC236}">
              <a16:creationId xmlns:a16="http://schemas.microsoft.com/office/drawing/2014/main" id="{EFBA813F-F403-4F8F-A5B9-7B143DE1698F}"/>
            </a:ext>
          </a:extLst>
        </xdr:cNvPr>
        <xdr:cNvSpPr/>
      </xdr:nvSpPr>
      <xdr:spPr>
        <a:xfrm>
          <a:off x="2508889" y="3162852"/>
          <a:ext cx="118441" cy="112367"/>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116362</xdr:colOff>
      <xdr:row>13</xdr:row>
      <xdr:rowOff>2761</xdr:rowOff>
    </xdr:from>
    <xdr:to>
      <xdr:col>4</xdr:col>
      <xdr:colOff>121883</xdr:colOff>
      <xdr:row>21</xdr:row>
      <xdr:rowOff>176696</xdr:rowOff>
    </xdr:to>
    <xdr:cxnSp macro="">
      <xdr:nvCxnSpPr>
        <xdr:cNvPr id="73" name="Straight Connector 72">
          <a:extLst>
            <a:ext uri="{FF2B5EF4-FFF2-40B4-BE49-F238E27FC236}">
              <a16:creationId xmlns:a16="http://schemas.microsoft.com/office/drawing/2014/main" id="{7946133E-8350-469D-B077-F5C7AB7201CC}"/>
            </a:ext>
          </a:extLst>
        </xdr:cNvPr>
        <xdr:cNvCxnSpPr/>
      </xdr:nvCxnSpPr>
      <xdr:spPr>
        <a:xfrm flipH="1">
          <a:off x="2561112" y="2396711"/>
          <a:ext cx="5521" cy="164713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299764</xdr:colOff>
      <xdr:row>10</xdr:row>
      <xdr:rowOff>28249</xdr:rowOff>
    </xdr:from>
    <xdr:to>
      <xdr:col>8</xdr:col>
      <xdr:colOff>585514</xdr:colOff>
      <xdr:row>10</xdr:row>
      <xdr:rowOff>28249</xdr:rowOff>
    </xdr:to>
    <xdr:cxnSp macro="">
      <xdr:nvCxnSpPr>
        <xdr:cNvPr id="74" name="Straight Connector 13">
          <a:extLst>
            <a:ext uri="{FF2B5EF4-FFF2-40B4-BE49-F238E27FC236}">
              <a16:creationId xmlns:a16="http://schemas.microsoft.com/office/drawing/2014/main" id="{0BBD81B4-5EBE-49DB-9753-FC17B6EFAC86}"/>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431800</xdr:colOff>
      <xdr:row>12</xdr:row>
      <xdr:rowOff>133351</xdr:rowOff>
    </xdr:from>
    <xdr:to>
      <xdr:col>11</xdr:col>
      <xdr:colOff>539750</xdr:colOff>
      <xdr:row>13</xdr:row>
      <xdr:rowOff>57152</xdr:rowOff>
    </xdr:to>
    <xdr:sp macro="" textlink="">
      <xdr:nvSpPr>
        <xdr:cNvPr id="75" name="Oval 16">
          <a:extLst>
            <a:ext uri="{FF2B5EF4-FFF2-40B4-BE49-F238E27FC236}">
              <a16:creationId xmlns:a16="http://schemas.microsoft.com/office/drawing/2014/main" id="{460CD1A3-6683-410D-AE7E-D8A3D23DB5FD}"/>
            </a:ext>
          </a:extLst>
        </xdr:cNvPr>
        <xdr:cNvSpPr/>
      </xdr:nvSpPr>
      <xdr:spPr>
        <a:xfrm>
          <a:off x="7150100" y="2343151"/>
          <a:ext cx="107950" cy="107951"/>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390071</xdr:colOff>
      <xdr:row>12</xdr:row>
      <xdr:rowOff>74707</xdr:rowOff>
    </xdr:from>
    <xdr:to>
      <xdr:col>6</xdr:col>
      <xdr:colOff>149412</xdr:colOff>
      <xdr:row>13</xdr:row>
      <xdr:rowOff>108780</xdr:rowOff>
    </xdr:to>
    <xdr:sp macro="" textlink="">
      <xdr:nvSpPr>
        <xdr:cNvPr id="76" name="TextBox 12">
          <a:extLst>
            <a:ext uri="{FF2B5EF4-FFF2-40B4-BE49-F238E27FC236}">
              <a16:creationId xmlns:a16="http://schemas.microsoft.com/office/drawing/2014/main" id="{91500B4C-5C18-4264-AB78-621886AFCDB8}"/>
            </a:ext>
          </a:extLst>
        </xdr:cNvPr>
        <xdr:cNvSpPr txBox="1"/>
      </xdr:nvSpPr>
      <xdr:spPr>
        <a:xfrm>
          <a:off x="2834821" y="2284507"/>
          <a:ext cx="984891" cy="2182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PGx CYP2C19</a:t>
          </a:r>
        </a:p>
      </xdr:txBody>
    </xdr:sp>
    <xdr:clientData/>
  </xdr:twoCellAnchor>
  <xdr:twoCellAnchor>
    <xdr:from>
      <xdr:col>8</xdr:col>
      <xdr:colOff>598433</xdr:colOff>
      <xdr:row>7</xdr:row>
      <xdr:rowOff>41190</xdr:rowOff>
    </xdr:from>
    <xdr:to>
      <xdr:col>8</xdr:col>
      <xdr:colOff>600918</xdr:colOff>
      <xdr:row>12</xdr:row>
      <xdr:rowOff>179785</xdr:rowOff>
    </xdr:to>
    <xdr:cxnSp macro="">
      <xdr:nvCxnSpPr>
        <xdr:cNvPr id="77" name="Straight Connector 76">
          <a:extLst>
            <a:ext uri="{FF2B5EF4-FFF2-40B4-BE49-F238E27FC236}">
              <a16:creationId xmlns:a16="http://schemas.microsoft.com/office/drawing/2014/main" id="{3C6D60B1-1F8E-47F0-B5C8-B45A3D8F1B88}"/>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193535</xdr:colOff>
      <xdr:row>6</xdr:row>
      <xdr:rowOff>119944</xdr:rowOff>
    </xdr:from>
    <xdr:to>
      <xdr:col>11</xdr:col>
      <xdr:colOff>134055</xdr:colOff>
      <xdr:row>8</xdr:row>
      <xdr:rowOff>127000</xdr:rowOff>
    </xdr:to>
    <xdr:sp macro="" textlink="">
      <xdr:nvSpPr>
        <xdr:cNvPr id="78" name="TextBox 12">
          <a:extLst>
            <a:ext uri="{FF2B5EF4-FFF2-40B4-BE49-F238E27FC236}">
              <a16:creationId xmlns:a16="http://schemas.microsoft.com/office/drawing/2014/main" id="{331500B7-3DC4-4478-890C-93442AC099CF}"/>
            </a:ext>
          </a:extLst>
        </xdr:cNvPr>
        <xdr:cNvSpPr txBox="1"/>
      </xdr:nvSpPr>
      <xdr:spPr>
        <a:xfrm>
          <a:off x="5668646" y="1220611"/>
          <a:ext cx="1154076" cy="3739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ticagrelor or </a:t>
          </a:r>
        </a:p>
        <a:p>
          <a:pPr algn="l"/>
          <a:r>
            <a:rPr lang="en-GB" sz="900"/>
            <a:t>prasugrel </a:t>
          </a:r>
        </a:p>
      </xdr:txBody>
    </xdr:sp>
    <xdr:clientData/>
  </xdr:twoCellAnchor>
  <xdr:twoCellAnchor>
    <xdr:from>
      <xdr:col>8</xdr:col>
      <xdr:colOff>596502</xdr:colOff>
      <xdr:row>12</xdr:row>
      <xdr:rowOff>173417</xdr:rowOff>
    </xdr:from>
    <xdr:to>
      <xdr:col>9</xdr:col>
      <xdr:colOff>187892</xdr:colOff>
      <xdr:row>12</xdr:row>
      <xdr:rowOff>173417</xdr:rowOff>
    </xdr:to>
    <xdr:cxnSp macro="">
      <xdr:nvCxnSpPr>
        <xdr:cNvPr id="80" name="Straight Connector 79">
          <a:extLst>
            <a:ext uri="{FF2B5EF4-FFF2-40B4-BE49-F238E27FC236}">
              <a16:creationId xmlns:a16="http://schemas.microsoft.com/office/drawing/2014/main" id="{A89E7C69-3567-4642-9A51-BBE196DCD108}"/>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198383</xdr:colOff>
      <xdr:row>12</xdr:row>
      <xdr:rowOff>65189</xdr:rowOff>
    </xdr:from>
    <xdr:to>
      <xdr:col>11</xdr:col>
      <xdr:colOff>148135</xdr:colOff>
      <xdr:row>13</xdr:row>
      <xdr:rowOff>83967</xdr:rowOff>
    </xdr:to>
    <xdr:sp macro="" textlink="">
      <xdr:nvSpPr>
        <xdr:cNvPr id="81" name="TextBox 12">
          <a:extLst>
            <a:ext uri="{FF2B5EF4-FFF2-40B4-BE49-F238E27FC236}">
              <a16:creationId xmlns:a16="http://schemas.microsoft.com/office/drawing/2014/main" id="{E291212D-073C-4525-A479-0BDC91FE4999}"/>
            </a:ext>
          </a:extLst>
        </xdr:cNvPr>
        <xdr:cNvSpPr txBox="1"/>
      </xdr:nvSpPr>
      <xdr:spPr>
        <a:xfrm>
          <a:off x="5697483" y="2274989"/>
          <a:ext cx="1168952" cy="2029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700"/>
            <a:t>clopidogrel </a:t>
          </a:r>
        </a:p>
      </xdr:txBody>
    </xdr:sp>
    <xdr:clientData/>
  </xdr:twoCellAnchor>
  <xdr:twoCellAnchor>
    <xdr:from>
      <xdr:col>4</xdr:col>
      <xdr:colOff>128510</xdr:colOff>
      <xdr:row>13</xdr:row>
      <xdr:rowOff>6625</xdr:rowOff>
    </xdr:from>
    <xdr:to>
      <xdr:col>4</xdr:col>
      <xdr:colOff>327687</xdr:colOff>
      <xdr:row>13</xdr:row>
      <xdr:rowOff>6625</xdr:rowOff>
    </xdr:to>
    <xdr:cxnSp macro="">
      <xdr:nvCxnSpPr>
        <xdr:cNvPr id="13" name="Straight Connector 82">
          <a:extLst>
            <a:ext uri="{FF2B5EF4-FFF2-40B4-BE49-F238E27FC236}">
              <a16:creationId xmlns:a16="http://schemas.microsoft.com/office/drawing/2014/main" id="{B7DA861F-82B4-4DCC-9BF0-E1BEC1B9862E}"/>
            </a:ext>
          </a:extLst>
        </xdr:cNvPr>
        <xdr:cNvCxnSpPr/>
      </xdr:nvCxnSpPr>
      <xdr:spPr>
        <a:xfrm>
          <a:off x="2573260" y="2400575"/>
          <a:ext cx="199177"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143717</xdr:colOff>
      <xdr:row>12</xdr:row>
      <xdr:rowOff>87279</xdr:rowOff>
    </xdr:from>
    <xdr:to>
      <xdr:col>11</xdr:col>
      <xdr:colOff>582144</xdr:colOff>
      <xdr:row>13</xdr:row>
      <xdr:rowOff>107157</xdr:rowOff>
    </xdr:to>
    <xdr:grpSp>
      <xdr:nvGrpSpPr>
        <xdr:cNvPr id="97" name="Group 96">
          <a:extLst>
            <a:ext uri="{FF2B5EF4-FFF2-40B4-BE49-F238E27FC236}">
              <a16:creationId xmlns:a16="http://schemas.microsoft.com/office/drawing/2014/main" id="{45243E69-85DE-445E-92F7-6E30A9AA538F}"/>
            </a:ext>
          </a:extLst>
        </xdr:cNvPr>
        <xdr:cNvGrpSpPr/>
      </xdr:nvGrpSpPr>
      <xdr:grpSpPr>
        <a:xfrm>
          <a:off x="7547817" y="2373279"/>
          <a:ext cx="438427" cy="210378"/>
          <a:chOff x="5547528" y="2332836"/>
          <a:chExt cx="438427" cy="206643"/>
        </a:xfrm>
      </xdr:grpSpPr>
      <xdr:cxnSp macro="">
        <xdr:nvCxnSpPr>
          <xdr:cNvPr id="98" name="Straight Connector 97">
            <a:extLst>
              <a:ext uri="{FF2B5EF4-FFF2-40B4-BE49-F238E27FC236}">
                <a16:creationId xmlns:a16="http://schemas.microsoft.com/office/drawing/2014/main" id="{0D82905D-3B51-190E-9F73-51804A299F96}"/>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9" name="Oval 17">
            <a:extLst>
              <a:ext uri="{FF2B5EF4-FFF2-40B4-BE49-F238E27FC236}">
                <a16:creationId xmlns:a16="http://schemas.microsoft.com/office/drawing/2014/main" id="{ABFBEBE3-733B-785E-9870-63649C86A429}"/>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A</a:t>
            </a:r>
          </a:p>
        </xdr:txBody>
      </xdr:sp>
    </xdr:grpSp>
    <xdr:clientData/>
  </xdr:twoCellAnchor>
  <xdr:twoCellAnchor>
    <xdr:from>
      <xdr:col>0</xdr:col>
      <xdr:colOff>604972</xdr:colOff>
      <xdr:row>0</xdr:row>
      <xdr:rowOff>92279</xdr:rowOff>
    </xdr:from>
    <xdr:to>
      <xdr:col>20</xdr:col>
      <xdr:colOff>9071</xdr:colOff>
      <xdr:row>1</xdr:row>
      <xdr:rowOff>92278</xdr:rowOff>
    </xdr:to>
    <xdr:sp macro="" textlink="">
      <xdr:nvSpPr>
        <xdr:cNvPr id="100" name="TextBox 12">
          <a:extLst>
            <a:ext uri="{FF2B5EF4-FFF2-40B4-BE49-F238E27FC236}">
              <a16:creationId xmlns:a16="http://schemas.microsoft.com/office/drawing/2014/main" id="{74B895AD-199E-485F-A1DF-874DAD1BD5FF}"/>
            </a:ext>
          </a:extLst>
        </xdr:cNvPr>
        <xdr:cNvSpPr txBox="1"/>
      </xdr:nvSpPr>
      <xdr:spPr>
        <a:xfrm>
          <a:off x="604972" y="92279"/>
          <a:ext cx="7951199" cy="184149"/>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0</xdr:col>
      <xdr:colOff>589655</xdr:colOff>
      <xdr:row>14</xdr:row>
      <xdr:rowOff>136072</xdr:rowOff>
    </xdr:from>
    <xdr:to>
      <xdr:col>3</xdr:col>
      <xdr:colOff>561574</xdr:colOff>
      <xdr:row>20</xdr:row>
      <xdr:rowOff>36285</xdr:rowOff>
    </xdr:to>
    <xdr:sp macro="" textlink="">
      <xdr:nvSpPr>
        <xdr:cNvPr id="101" name="TextBox 12">
          <a:extLst>
            <a:ext uri="{FF2B5EF4-FFF2-40B4-BE49-F238E27FC236}">
              <a16:creationId xmlns:a16="http://schemas.microsoft.com/office/drawing/2014/main" id="{894866E5-4A8E-4940-8C1E-BDCD8347796D}"/>
            </a:ext>
          </a:extLst>
        </xdr:cNvPr>
        <xdr:cNvSpPr txBox="1"/>
      </xdr:nvSpPr>
      <xdr:spPr>
        <a:xfrm>
          <a:off x="589655" y="2714172"/>
          <a:ext cx="1800719" cy="10051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Patient with STEMI-ACS undergoing PCI </a:t>
          </a:r>
        </a:p>
      </xdr:txBody>
    </xdr:sp>
    <xdr:clientData/>
  </xdr:twoCellAnchor>
  <xdr:twoCellAnchor>
    <xdr:from>
      <xdr:col>4</xdr:col>
      <xdr:colOff>115093</xdr:colOff>
      <xdr:row>21</xdr:row>
      <xdr:rowOff>173764</xdr:rowOff>
    </xdr:from>
    <xdr:to>
      <xdr:col>4</xdr:col>
      <xdr:colOff>325541</xdr:colOff>
      <xdr:row>21</xdr:row>
      <xdr:rowOff>174623</xdr:rowOff>
    </xdr:to>
    <xdr:cxnSp macro="">
      <xdr:nvCxnSpPr>
        <xdr:cNvPr id="102" name="Straight Connector 7">
          <a:extLst>
            <a:ext uri="{FF2B5EF4-FFF2-40B4-BE49-F238E27FC236}">
              <a16:creationId xmlns:a16="http://schemas.microsoft.com/office/drawing/2014/main" id="{D855D73A-536A-4C61-A03F-781EBF82A461}"/>
            </a:ext>
          </a:extLst>
        </xdr:cNvPr>
        <xdr:cNvCxnSpPr/>
      </xdr:nvCxnSpPr>
      <xdr:spPr>
        <a:xfrm flipV="1">
          <a:off x="2559843" y="4040914"/>
          <a:ext cx="210448" cy="85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4073</xdr:colOff>
      <xdr:row>9</xdr:row>
      <xdr:rowOff>50387</xdr:rowOff>
    </xdr:from>
    <xdr:to>
      <xdr:col>8</xdr:col>
      <xdr:colOff>381000</xdr:colOff>
      <xdr:row>11</xdr:row>
      <xdr:rowOff>101599</xdr:rowOff>
    </xdr:to>
    <xdr:sp macro="" textlink="">
      <xdr:nvSpPr>
        <xdr:cNvPr id="107" name="TextBox 12">
          <a:extLst>
            <a:ext uri="{FF2B5EF4-FFF2-40B4-BE49-F238E27FC236}">
              <a16:creationId xmlns:a16="http://schemas.microsoft.com/office/drawing/2014/main" id="{C4AF7789-50E5-445F-9B1A-8D3DD7B7BF14}"/>
            </a:ext>
          </a:extLst>
        </xdr:cNvPr>
        <xdr:cNvSpPr txBox="1"/>
      </xdr:nvSpPr>
      <xdr:spPr>
        <a:xfrm>
          <a:off x="4283973" y="1707737"/>
          <a:ext cx="986527" cy="4195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1000"/>
            <a:t>test result followed </a:t>
          </a:r>
        </a:p>
      </xdr:txBody>
    </xdr:sp>
    <xdr:clientData/>
  </xdr:twoCellAnchor>
  <xdr:twoCellAnchor>
    <xdr:from>
      <xdr:col>6</xdr:col>
      <xdr:colOff>148895</xdr:colOff>
      <xdr:row>12</xdr:row>
      <xdr:rowOff>87588</xdr:rowOff>
    </xdr:from>
    <xdr:to>
      <xdr:col>7</xdr:col>
      <xdr:colOff>48173</xdr:colOff>
      <xdr:row>13</xdr:row>
      <xdr:rowOff>64793</xdr:rowOff>
    </xdr:to>
    <xdr:grpSp>
      <xdr:nvGrpSpPr>
        <xdr:cNvPr id="108" name="Group 107">
          <a:extLst>
            <a:ext uri="{FF2B5EF4-FFF2-40B4-BE49-F238E27FC236}">
              <a16:creationId xmlns:a16="http://schemas.microsoft.com/office/drawing/2014/main" id="{58FD073F-5FDD-4FBF-90F2-D877C46B406D}"/>
            </a:ext>
          </a:extLst>
        </xdr:cNvPr>
        <xdr:cNvGrpSpPr/>
      </xdr:nvGrpSpPr>
      <xdr:grpSpPr>
        <a:xfrm>
          <a:off x="4187495" y="2373588"/>
          <a:ext cx="572378" cy="167705"/>
          <a:chOff x="3103854" y="2409473"/>
          <a:chExt cx="610020" cy="107732"/>
        </a:xfrm>
      </xdr:grpSpPr>
      <xdr:cxnSp macro="">
        <xdr:nvCxnSpPr>
          <xdr:cNvPr id="109" name="Straight Connector 13">
            <a:extLst>
              <a:ext uri="{FF2B5EF4-FFF2-40B4-BE49-F238E27FC236}">
                <a16:creationId xmlns:a16="http://schemas.microsoft.com/office/drawing/2014/main" id="{8A11B3C2-3C3B-DF75-47D8-2B14811BF27D}"/>
              </a:ext>
            </a:extLst>
          </xdr:cNvPr>
          <xdr:cNvCxnSpPr/>
        </xdr:nvCxnSpPr>
        <xdr:spPr>
          <a:xfrm>
            <a:off x="3103854" y="2463710"/>
            <a:ext cx="501067" cy="315"/>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10" name="Oval 16">
            <a:extLst>
              <a:ext uri="{FF2B5EF4-FFF2-40B4-BE49-F238E27FC236}">
                <a16:creationId xmlns:a16="http://schemas.microsoft.com/office/drawing/2014/main" id="{CCA8043D-A5C8-AD6F-6FD2-09BF109CA094}"/>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7</xdr:col>
      <xdr:colOff>5774</xdr:colOff>
      <xdr:row>15</xdr:row>
      <xdr:rowOff>3660</xdr:rowOff>
    </xdr:from>
    <xdr:to>
      <xdr:col>8</xdr:col>
      <xdr:colOff>372534</xdr:colOff>
      <xdr:row>17</xdr:row>
      <xdr:rowOff>135466</xdr:rowOff>
    </xdr:to>
    <xdr:sp macro="" textlink="">
      <xdr:nvSpPr>
        <xdr:cNvPr id="111" name="TextBox 12">
          <a:extLst>
            <a:ext uri="{FF2B5EF4-FFF2-40B4-BE49-F238E27FC236}">
              <a16:creationId xmlns:a16="http://schemas.microsoft.com/office/drawing/2014/main" id="{C20A96A8-35FA-41EB-B397-79E0815A7703}"/>
            </a:ext>
          </a:extLst>
        </xdr:cNvPr>
        <xdr:cNvSpPr txBox="1"/>
      </xdr:nvSpPr>
      <xdr:spPr>
        <a:xfrm>
          <a:off x="4285674" y="2765910"/>
          <a:ext cx="976360" cy="5001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00"/>
            <a:t>test result not followed </a:t>
          </a:r>
        </a:p>
      </xdr:txBody>
    </xdr:sp>
    <xdr:clientData/>
  </xdr:twoCellAnchor>
  <xdr:twoCellAnchor>
    <xdr:from>
      <xdr:col>9</xdr:col>
      <xdr:colOff>55523</xdr:colOff>
      <xdr:row>15</xdr:row>
      <xdr:rowOff>4034</xdr:rowOff>
    </xdr:from>
    <xdr:to>
      <xdr:col>10</xdr:col>
      <xdr:colOff>537971</xdr:colOff>
      <xdr:row>17</xdr:row>
      <xdr:rowOff>134053</xdr:rowOff>
    </xdr:to>
    <xdr:sp macro="" textlink="">
      <xdr:nvSpPr>
        <xdr:cNvPr id="114" name="TextBox 12">
          <a:extLst>
            <a:ext uri="{FF2B5EF4-FFF2-40B4-BE49-F238E27FC236}">
              <a16:creationId xmlns:a16="http://schemas.microsoft.com/office/drawing/2014/main" id="{DB553657-8FCE-4312-A068-918DC8F49CDD}"/>
            </a:ext>
          </a:extLst>
        </xdr:cNvPr>
        <xdr:cNvSpPr txBox="1"/>
      </xdr:nvSpPr>
      <xdr:spPr>
        <a:xfrm>
          <a:off x="5530634" y="2755701"/>
          <a:ext cx="1089226" cy="4969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900"/>
            <a:t>standard care </a:t>
          </a:r>
        </a:p>
      </xdr:txBody>
    </xdr:sp>
    <xdr:clientData/>
  </xdr:twoCellAnchor>
  <xdr:twoCellAnchor>
    <xdr:from>
      <xdr:col>10</xdr:col>
      <xdr:colOff>522334</xdr:colOff>
      <xdr:row>15</xdr:row>
      <xdr:rowOff>145421</xdr:rowOff>
    </xdr:from>
    <xdr:to>
      <xdr:col>11</xdr:col>
      <xdr:colOff>356931</xdr:colOff>
      <xdr:row>16</xdr:row>
      <xdr:rowOff>165299</xdr:rowOff>
    </xdr:to>
    <xdr:grpSp>
      <xdr:nvGrpSpPr>
        <xdr:cNvPr id="115" name="Group 114">
          <a:extLst>
            <a:ext uri="{FF2B5EF4-FFF2-40B4-BE49-F238E27FC236}">
              <a16:creationId xmlns:a16="http://schemas.microsoft.com/office/drawing/2014/main" id="{95D8843D-0B2D-4172-A3CE-EB1ADBBF1485}"/>
            </a:ext>
          </a:extLst>
        </xdr:cNvPr>
        <xdr:cNvGrpSpPr/>
      </xdr:nvGrpSpPr>
      <xdr:grpSpPr>
        <a:xfrm>
          <a:off x="7253334" y="3002921"/>
          <a:ext cx="507697" cy="210378"/>
          <a:chOff x="5547528" y="2332836"/>
          <a:chExt cx="438427" cy="206643"/>
        </a:xfrm>
      </xdr:grpSpPr>
      <xdr:cxnSp macro="">
        <xdr:nvCxnSpPr>
          <xdr:cNvPr id="116" name="Straight Connector 115">
            <a:extLst>
              <a:ext uri="{FF2B5EF4-FFF2-40B4-BE49-F238E27FC236}">
                <a16:creationId xmlns:a16="http://schemas.microsoft.com/office/drawing/2014/main" id="{3E42F3CB-E34F-ED8D-A4FA-02B6E65C8DD0}"/>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17" name="Oval 17">
            <a:extLst>
              <a:ext uri="{FF2B5EF4-FFF2-40B4-BE49-F238E27FC236}">
                <a16:creationId xmlns:a16="http://schemas.microsoft.com/office/drawing/2014/main" id="{92B99FB4-BA63-3B72-80E7-5D2192ED8BEF}"/>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A</a:t>
            </a:r>
          </a:p>
        </xdr:txBody>
      </xdr:sp>
    </xdr:grpSp>
    <xdr:clientData/>
  </xdr:twoCellAnchor>
  <xdr:twoCellAnchor>
    <xdr:from>
      <xdr:col>8</xdr:col>
      <xdr:colOff>415159</xdr:colOff>
      <xdr:row>6</xdr:row>
      <xdr:rowOff>15961</xdr:rowOff>
    </xdr:from>
    <xdr:to>
      <xdr:col>9</xdr:col>
      <xdr:colOff>372533</xdr:colOff>
      <xdr:row>7</xdr:row>
      <xdr:rowOff>43743</xdr:rowOff>
    </xdr:to>
    <xdr:sp macro="" textlink="">
      <xdr:nvSpPr>
        <xdr:cNvPr id="118" name="TextBox 12">
          <a:extLst>
            <a:ext uri="{FF2B5EF4-FFF2-40B4-BE49-F238E27FC236}">
              <a16:creationId xmlns:a16="http://schemas.microsoft.com/office/drawing/2014/main" id="{8BCBB05A-1958-4641-9C9C-3418D1EB9BD3}"/>
            </a:ext>
          </a:extLst>
        </xdr:cNvPr>
        <xdr:cNvSpPr txBox="1"/>
      </xdr:nvSpPr>
      <xdr:spPr>
        <a:xfrm>
          <a:off x="5283492" y="1116628"/>
          <a:ext cx="564152" cy="2112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LOF</a:t>
          </a:r>
        </a:p>
      </xdr:txBody>
    </xdr:sp>
    <xdr:clientData/>
  </xdr:twoCellAnchor>
  <xdr:twoCellAnchor>
    <xdr:from>
      <xdr:col>8</xdr:col>
      <xdr:colOff>507466</xdr:colOff>
      <xdr:row>13</xdr:row>
      <xdr:rowOff>40194</xdr:rowOff>
    </xdr:from>
    <xdr:to>
      <xdr:col>10</xdr:col>
      <xdr:colOff>66322</xdr:colOff>
      <xdr:row>14</xdr:row>
      <xdr:rowOff>84668</xdr:rowOff>
    </xdr:to>
    <xdr:sp macro="" textlink="">
      <xdr:nvSpPr>
        <xdr:cNvPr id="119" name="TextBox 12">
          <a:extLst>
            <a:ext uri="{FF2B5EF4-FFF2-40B4-BE49-F238E27FC236}">
              <a16:creationId xmlns:a16="http://schemas.microsoft.com/office/drawing/2014/main" id="{A721C911-D3EB-4215-B8C2-EF61F22CA2B3}"/>
            </a:ext>
          </a:extLst>
        </xdr:cNvPr>
        <xdr:cNvSpPr txBox="1"/>
      </xdr:nvSpPr>
      <xdr:spPr>
        <a:xfrm>
          <a:off x="5375799" y="2424972"/>
          <a:ext cx="772412" cy="2279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 -  LOF</a:t>
          </a:r>
        </a:p>
      </xdr:txBody>
    </xdr:sp>
    <xdr:clientData/>
  </xdr:twoCellAnchor>
  <xdr:twoCellAnchor>
    <xdr:from>
      <xdr:col>11</xdr:col>
      <xdr:colOff>320345</xdr:colOff>
      <xdr:row>5</xdr:row>
      <xdr:rowOff>43288</xdr:rowOff>
    </xdr:from>
    <xdr:to>
      <xdr:col>11</xdr:col>
      <xdr:colOff>331611</xdr:colOff>
      <xdr:row>9</xdr:row>
      <xdr:rowOff>56444</xdr:rowOff>
    </xdr:to>
    <xdr:cxnSp macro="">
      <xdr:nvCxnSpPr>
        <xdr:cNvPr id="105" name="Straight Connector 104">
          <a:extLst>
            <a:ext uri="{FF2B5EF4-FFF2-40B4-BE49-F238E27FC236}">
              <a16:creationId xmlns:a16="http://schemas.microsoft.com/office/drawing/2014/main" id="{512AB7A4-B8E2-4842-A54E-77BA4635EA10}"/>
            </a:ext>
          </a:extLst>
        </xdr:cNvPr>
        <xdr:cNvCxnSpPr/>
      </xdr:nvCxnSpPr>
      <xdr:spPr>
        <a:xfrm>
          <a:off x="7009012" y="960510"/>
          <a:ext cx="11266" cy="746934"/>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310353</xdr:colOff>
      <xdr:row>5</xdr:row>
      <xdr:rowOff>34852</xdr:rowOff>
    </xdr:from>
    <xdr:to>
      <xdr:col>11</xdr:col>
      <xdr:colOff>508521</xdr:colOff>
      <xdr:row>5</xdr:row>
      <xdr:rowOff>34852</xdr:rowOff>
    </xdr:to>
    <xdr:cxnSp macro="">
      <xdr:nvCxnSpPr>
        <xdr:cNvPr id="112" name="Straight Connector 111">
          <a:extLst>
            <a:ext uri="{FF2B5EF4-FFF2-40B4-BE49-F238E27FC236}">
              <a16:creationId xmlns:a16="http://schemas.microsoft.com/office/drawing/2014/main" id="{335B4673-77FC-45E0-AF0E-A599F165A941}"/>
            </a:ext>
          </a:extLst>
        </xdr:cNvPr>
        <xdr:cNvCxnSpPr/>
      </xdr:nvCxnSpPr>
      <xdr:spPr>
        <a:xfrm>
          <a:off x="6999020" y="952074"/>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124086</xdr:colOff>
      <xdr:row>7</xdr:row>
      <xdr:rowOff>32031</xdr:rowOff>
    </xdr:from>
    <xdr:to>
      <xdr:col>11</xdr:col>
      <xdr:colOff>322254</xdr:colOff>
      <xdr:row>7</xdr:row>
      <xdr:rowOff>32031</xdr:rowOff>
    </xdr:to>
    <xdr:cxnSp macro="">
      <xdr:nvCxnSpPr>
        <xdr:cNvPr id="133" name="Straight Connector 132">
          <a:extLst>
            <a:ext uri="{FF2B5EF4-FFF2-40B4-BE49-F238E27FC236}">
              <a16:creationId xmlns:a16="http://schemas.microsoft.com/office/drawing/2014/main" id="{32FCDBF3-ADEB-4770-9E41-E5D3672472C9}"/>
            </a:ext>
          </a:extLst>
        </xdr:cNvPr>
        <xdr:cNvCxnSpPr/>
      </xdr:nvCxnSpPr>
      <xdr:spPr>
        <a:xfrm>
          <a:off x="6812753" y="1316142"/>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518263</xdr:colOff>
      <xdr:row>4</xdr:row>
      <xdr:rowOff>112888</xdr:rowOff>
    </xdr:from>
    <xdr:to>
      <xdr:col>13</xdr:col>
      <xdr:colOff>190499</xdr:colOff>
      <xdr:row>5</xdr:row>
      <xdr:rowOff>133004</xdr:rowOff>
    </xdr:to>
    <xdr:sp macro="" textlink="">
      <xdr:nvSpPr>
        <xdr:cNvPr id="135" name="TextBox 12">
          <a:extLst>
            <a:ext uri="{FF2B5EF4-FFF2-40B4-BE49-F238E27FC236}">
              <a16:creationId xmlns:a16="http://schemas.microsoft.com/office/drawing/2014/main" id="{1A0995C1-F0B5-47BD-98B0-45642A44CE46}"/>
            </a:ext>
          </a:extLst>
        </xdr:cNvPr>
        <xdr:cNvSpPr txBox="1"/>
      </xdr:nvSpPr>
      <xdr:spPr>
        <a:xfrm>
          <a:off x="7206930" y="846666"/>
          <a:ext cx="885791" cy="2035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no-bleeding</a:t>
          </a:r>
        </a:p>
      </xdr:txBody>
    </xdr:sp>
    <xdr:clientData/>
  </xdr:twoCellAnchor>
  <xdr:twoCellAnchor>
    <xdr:from>
      <xdr:col>11</xdr:col>
      <xdr:colOff>501331</xdr:colOff>
      <xdr:row>6</xdr:row>
      <xdr:rowOff>105832</xdr:rowOff>
    </xdr:from>
    <xdr:to>
      <xdr:col>13</xdr:col>
      <xdr:colOff>204612</xdr:colOff>
      <xdr:row>7</xdr:row>
      <xdr:rowOff>144291</xdr:rowOff>
    </xdr:to>
    <xdr:sp macro="" textlink="">
      <xdr:nvSpPr>
        <xdr:cNvPr id="136" name="TextBox 12">
          <a:extLst>
            <a:ext uri="{FF2B5EF4-FFF2-40B4-BE49-F238E27FC236}">
              <a16:creationId xmlns:a16="http://schemas.microsoft.com/office/drawing/2014/main" id="{1C975FEE-ADDA-459E-AFBD-45A33BF4E2F3}"/>
            </a:ext>
          </a:extLst>
        </xdr:cNvPr>
        <xdr:cNvSpPr txBox="1"/>
      </xdr:nvSpPr>
      <xdr:spPr>
        <a:xfrm>
          <a:off x="7189998" y="1206499"/>
          <a:ext cx="916836" cy="221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minor-bleeding</a:t>
          </a:r>
        </a:p>
      </xdr:txBody>
    </xdr:sp>
    <xdr:clientData/>
  </xdr:twoCellAnchor>
  <xdr:twoCellAnchor>
    <xdr:from>
      <xdr:col>11</xdr:col>
      <xdr:colOff>512618</xdr:colOff>
      <xdr:row>8</xdr:row>
      <xdr:rowOff>103010</xdr:rowOff>
    </xdr:from>
    <xdr:to>
      <xdr:col>13</xdr:col>
      <xdr:colOff>215899</xdr:colOff>
      <xdr:row>9</xdr:row>
      <xdr:rowOff>141469</xdr:rowOff>
    </xdr:to>
    <xdr:sp macro="" textlink="">
      <xdr:nvSpPr>
        <xdr:cNvPr id="137" name="TextBox 12">
          <a:extLst>
            <a:ext uri="{FF2B5EF4-FFF2-40B4-BE49-F238E27FC236}">
              <a16:creationId xmlns:a16="http://schemas.microsoft.com/office/drawing/2014/main" id="{FC53A283-7648-4EE3-ABAA-BE9C4734A485}"/>
            </a:ext>
          </a:extLst>
        </xdr:cNvPr>
        <xdr:cNvSpPr txBox="1"/>
      </xdr:nvSpPr>
      <xdr:spPr>
        <a:xfrm>
          <a:off x="7201285" y="1570566"/>
          <a:ext cx="916836" cy="221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major-bleeding</a:t>
          </a:r>
        </a:p>
      </xdr:txBody>
    </xdr:sp>
    <xdr:clientData/>
  </xdr:twoCellAnchor>
  <xdr:twoCellAnchor>
    <xdr:from>
      <xdr:col>11</xdr:col>
      <xdr:colOff>293420</xdr:colOff>
      <xdr:row>7</xdr:row>
      <xdr:rowOff>32030</xdr:rowOff>
    </xdr:from>
    <xdr:to>
      <xdr:col>11</xdr:col>
      <xdr:colOff>491588</xdr:colOff>
      <xdr:row>7</xdr:row>
      <xdr:rowOff>32030</xdr:rowOff>
    </xdr:to>
    <xdr:cxnSp macro="">
      <xdr:nvCxnSpPr>
        <xdr:cNvPr id="141" name="Straight Connector 140">
          <a:extLst>
            <a:ext uri="{FF2B5EF4-FFF2-40B4-BE49-F238E27FC236}">
              <a16:creationId xmlns:a16="http://schemas.microsoft.com/office/drawing/2014/main" id="{367A777B-F211-472B-9066-3E9202009281}"/>
            </a:ext>
          </a:extLst>
        </xdr:cNvPr>
        <xdr:cNvCxnSpPr/>
      </xdr:nvCxnSpPr>
      <xdr:spPr>
        <a:xfrm>
          <a:off x="6982087" y="1316141"/>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318820</xdr:colOff>
      <xdr:row>9</xdr:row>
      <xdr:rowOff>50374</xdr:rowOff>
    </xdr:from>
    <xdr:to>
      <xdr:col>11</xdr:col>
      <xdr:colOff>516988</xdr:colOff>
      <xdr:row>9</xdr:row>
      <xdr:rowOff>50374</xdr:rowOff>
    </xdr:to>
    <xdr:cxnSp macro="">
      <xdr:nvCxnSpPr>
        <xdr:cNvPr id="142" name="Straight Connector 141">
          <a:extLst>
            <a:ext uri="{FF2B5EF4-FFF2-40B4-BE49-F238E27FC236}">
              <a16:creationId xmlns:a16="http://schemas.microsoft.com/office/drawing/2014/main" id="{622A2F9C-3470-4058-AEC5-F8E72715A1A2}"/>
            </a:ext>
          </a:extLst>
        </xdr:cNvPr>
        <xdr:cNvCxnSpPr/>
      </xdr:nvCxnSpPr>
      <xdr:spPr>
        <a:xfrm>
          <a:off x="7007487" y="1701374"/>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272445</xdr:colOff>
      <xdr:row>6</xdr:row>
      <xdr:rowOff>171196</xdr:rowOff>
    </xdr:from>
    <xdr:to>
      <xdr:col>11</xdr:col>
      <xdr:colOff>378449</xdr:colOff>
      <xdr:row>7</xdr:row>
      <xdr:rowOff>94995</xdr:rowOff>
    </xdr:to>
    <xdr:sp macro="" textlink="">
      <xdr:nvSpPr>
        <xdr:cNvPr id="143" name="Oval 17">
          <a:extLst>
            <a:ext uri="{FF2B5EF4-FFF2-40B4-BE49-F238E27FC236}">
              <a16:creationId xmlns:a16="http://schemas.microsoft.com/office/drawing/2014/main" id="{615C46AF-7B83-4766-B669-3C48A0EF6DE1}"/>
            </a:ext>
          </a:extLst>
        </xdr:cNvPr>
        <xdr:cNvSpPr/>
      </xdr:nvSpPr>
      <xdr:spPr>
        <a:xfrm>
          <a:off x="6961112" y="1271863"/>
          <a:ext cx="106004" cy="10724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13</xdr:col>
      <xdr:colOff>211667</xdr:colOff>
      <xdr:row>5</xdr:row>
      <xdr:rowOff>0</xdr:rowOff>
    </xdr:from>
    <xdr:to>
      <xdr:col>13</xdr:col>
      <xdr:colOff>423334</xdr:colOff>
      <xdr:row>9</xdr:row>
      <xdr:rowOff>77611</xdr:rowOff>
    </xdr:to>
    <xdr:sp macro="" textlink="">
      <xdr:nvSpPr>
        <xdr:cNvPr id="144" name="Right Brace 143">
          <a:extLst>
            <a:ext uri="{FF2B5EF4-FFF2-40B4-BE49-F238E27FC236}">
              <a16:creationId xmlns:a16="http://schemas.microsoft.com/office/drawing/2014/main" id="{D1C993E7-5FEA-E402-0284-DC97F91E09EB}"/>
            </a:ext>
          </a:extLst>
        </xdr:cNvPr>
        <xdr:cNvSpPr/>
      </xdr:nvSpPr>
      <xdr:spPr>
        <a:xfrm>
          <a:off x="8113889" y="917222"/>
          <a:ext cx="211667" cy="811389"/>
        </a:xfrm>
        <a:prstGeom prst="rightBrace">
          <a:avLst/>
        </a:prstGeom>
        <a:ln w="19050"/>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kern="1200"/>
        </a:p>
      </xdr:txBody>
    </xdr:sp>
    <xdr:clientData/>
  </xdr:twoCellAnchor>
  <xdr:twoCellAnchor>
    <xdr:from>
      <xdr:col>13</xdr:col>
      <xdr:colOff>416278</xdr:colOff>
      <xdr:row>4</xdr:row>
      <xdr:rowOff>97547</xdr:rowOff>
    </xdr:from>
    <xdr:to>
      <xdr:col>15</xdr:col>
      <xdr:colOff>221703</xdr:colOff>
      <xdr:row>10</xdr:row>
      <xdr:rowOff>26800</xdr:rowOff>
    </xdr:to>
    <xdr:grpSp>
      <xdr:nvGrpSpPr>
        <xdr:cNvPr id="156" name="Group 155">
          <a:extLst>
            <a:ext uri="{FF2B5EF4-FFF2-40B4-BE49-F238E27FC236}">
              <a16:creationId xmlns:a16="http://schemas.microsoft.com/office/drawing/2014/main" id="{076B8846-2A81-FA4A-07F2-8FB73CB600D4}"/>
            </a:ext>
          </a:extLst>
        </xdr:cNvPr>
        <xdr:cNvGrpSpPr/>
      </xdr:nvGrpSpPr>
      <xdr:grpSpPr>
        <a:xfrm>
          <a:off x="9166578" y="859547"/>
          <a:ext cx="1151625" cy="1072253"/>
          <a:chOff x="8389055" y="824269"/>
          <a:chExt cx="1018981" cy="1029919"/>
        </a:xfrm>
      </xdr:grpSpPr>
      <xdr:cxnSp macro="">
        <xdr:nvCxnSpPr>
          <xdr:cNvPr id="16" name="Straight Connector 15">
            <a:extLst>
              <a:ext uri="{FF2B5EF4-FFF2-40B4-BE49-F238E27FC236}">
                <a16:creationId xmlns:a16="http://schemas.microsoft.com/office/drawing/2014/main" id="{132E4A04-4573-38B5-1F9B-9774CB270534}"/>
              </a:ext>
            </a:extLst>
          </xdr:cNvPr>
          <xdr:cNvCxnSpPr/>
        </xdr:nvCxnSpPr>
        <xdr:spPr>
          <a:xfrm>
            <a:off x="8502888" y="938387"/>
            <a:ext cx="15437" cy="82550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17" name="Straight Connector 16">
            <a:extLst>
              <a:ext uri="{FF2B5EF4-FFF2-40B4-BE49-F238E27FC236}">
                <a16:creationId xmlns:a16="http://schemas.microsoft.com/office/drawing/2014/main" id="{E254F69B-2E12-20A2-22CF-F89A834D09FC}"/>
              </a:ext>
            </a:extLst>
          </xdr:cNvPr>
          <xdr:cNvCxnSpPr/>
        </xdr:nvCxnSpPr>
        <xdr:spPr>
          <a:xfrm>
            <a:off x="8500170" y="942402"/>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19" name="Straight Connector 18">
            <a:extLst>
              <a:ext uri="{FF2B5EF4-FFF2-40B4-BE49-F238E27FC236}">
                <a16:creationId xmlns:a16="http://schemas.microsoft.com/office/drawing/2014/main" id="{A895EB8A-1C18-816A-06C2-4FE8C31E1223}"/>
              </a:ext>
            </a:extLst>
          </xdr:cNvPr>
          <xdr:cNvCxnSpPr/>
        </xdr:nvCxnSpPr>
        <xdr:spPr>
          <a:xfrm>
            <a:off x="8503070" y="1475491"/>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20" name="Straight Connector 19">
            <a:extLst>
              <a:ext uri="{FF2B5EF4-FFF2-40B4-BE49-F238E27FC236}">
                <a16:creationId xmlns:a16="http://schemas.microsoft.com/office/drawing/2014/main" id="{00ADD5F1-1450-09AB-4FDB-9D085EBBF690}"/>
              </a:ext>
            </a:extLst>
          </xdr:cNvPr>
          <xdr:cNvCxnSpPr/>
        </xdr:nvCxnSpPr>
        <xdr:spPr>
          <a:xfrm>
            <a:off x="8516098" y="1759419"/>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21" name="TextBox 12">
            <a:extLst>
              <a:ext uri="{FF2B5EF4-FFF2-40B4-BE49-F238E27FC236}">
                <a16:creationId xmlns:a16="http://schemas.microsoft.com/office/drawing/2014/main" id="{8B146916-DD60-E3A9-ADAC-A46A156BE4A3}"/>
              </a:ext>
            </a:extLst>
          </xdr:cNvPr>
          <xdr:cNvSpPr txBox="1"/>
        </xdr:nvSpPr>
        <xdr:spPr>
          <a:xfrm>
            <a:off x="8725331" y="82426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 event</a:t>
            </a:r>
          </a:p>
        </xdr:txBody>
      </xdr:sp>
      <xdr:cxnSp macro="">
        <xdr:nvCxnSpPr>
          <xdr:cNvPr id="22" name="Straight Connector 21">
            <a:extLst>
              <a:ext uri="{FF2B5EF4-FFF2-40B4-BE49-F238E27FC236}">
                <a16:creationId xmlns:a16="http://schemas.microsoft.com/office/drawing/2014/main" id="{561C751A-2832-1470-0285-C0DDACCC5840}"/>
              </a:ext>
            </a:extLst>
          </xdr:cNvPr>
          <xdr:cNvCxnSpPr>
            <a:cxnSpLocks/>
          </xdr:cNvCxnSpPr>
        </xdr:nvCxnSpPr>
        <xdr:spPr>
          <a:xfrm>
            <a:off x="8509000" y="1192387"/>
            <a:ext cx="221699" cy="5694"/>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24" name="TextBox 12">
            <a:extLst>
              <a:ext uri="{FF2B5EF4-FFF2-40B4-BE49-F238E27FC236}">
                <a16:creationId xmlns:a16="http://schemas.microsoft.com/office/drawing/2014/main" id="{474062EA-3996-FFBB-DB56-F3C27D476546}"/>
              </a:ext>
            </a:extLst>
          </xdr:cNvPr>
          <xdr:cNvSpPr txBox="1"/>
        </xdr:nvSpPr>
        <xdr:spPr>
          <a:xfrm>
            <a:off x="8732558" y="109047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GB" sz="900">
                <a:solidFill>
                  <a:schemeClr val="dk1"/>
                </a:solidFill>
                <a:latin typeface="+mn-lt"/>
                <a:ea typeface="+mn-ea"/>
                <a:cs typeface="+mn-cs"/>
              </a:rPr>
              <a:t>MI</a:t>
            </a:r>
          </a:p>
        </xdr:txBody>
      </xdr:sp>
      <xdr:sp macro="" textlink="">
        <xdr:nvSpPr>
          <xdr:cNvPr id="25" name="TextBox 12">
            <a:extLst>
              <a:ext uri="{FF2B5EF4-FFF2-40B4-BE49-F238E27FC236}">
                <a16:creationId xmlns:a16="http://schemas.microsoft.com/office/drawing/2014/main" id="{511933CC-40B8-BBCC-C7D8-D669AB680551}"/>
              </a:ext>
            </a:extLst>
          </xdr:cNvPr>
          <xdr:cNvSpPr txBox="1"/>
        </xdr:nvSpPr>
        <xdr:spPr>
          <a:xfrm>
            <a:off x="8724126" y="1372521"/>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Stroke</a:t>
            </a:r>
          </a:p>
        </xdr:txBody>
      </xdr:sp>
      <xdr:sp macro="" textlink="">
        <xdr:nvSpPr>
          <xdr:cNvPr id="26" name="TextBox 12">
            <a:extLst>
              <a:ext uri="{FF2B5EF4-FFF2-40B4-BE49-F238E27FC236}">
                <a16:creationId xmlns:a16="http://schemas.microsoft.com/office/drawing/2014/main" id="{162BF74E-1A70-065C-6CCC-6F3CEA0317E9}"/>
              </a:ext>
            </a:extLst>
          </xdr:cNvPr>
          <xdr:cNvSpPr txBox="1"/>
        </xdr:nvSpPr>
        <xdr:spPr>
          <a:xfrm>
            <a:off x="8737153" y="1645437"/>
            <a:ext cx="670883" cy="2087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Death</a:t>
            </a:r>
          </a:p>
        </xdr:txBody>
      </xdr:sp>
      <xdr:cxnSp macro="">
        <xdr:nvCxnSpPr>
          <xdr:cNvPr id="153" name="Straight Connector 13">
            <a:extLst>
              <a:ext uri="{FF2B5EF4-FFF2-40B4-BE49-F238E27FC236}">
                <a16:creationId xmlns:a16="http://schemas.microsoft.com/office/drawing/2014/main" id="{4AAAC0F1-32E4-4EC3-8A33-CE7D15E64A99}"/>
              </a:ext>
            </a:extLst>
          </xdr:cNvPr>
          <xdr:cNvCxnSpPr/>
        </xdr:nvCxnSpPr>
        <xdr:spPr>
          <a:xfrm>
            <a:off x="8389055" y="1312334"/>
            <a:ext cx="126903" cy="27"/>
          </a:xfrm>
          <a:prstGeom prst="line">
            <a:avLst/>
          </a:prstGeom>
          <a:ln w="19050"/>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354819</xdr:colOff>
      <xdr:row>18</xdr:row>
      <xdr:rowOff>115947</xdr:rowOff>
    </xdr:from>
    <xdr:to>
      <xdr:col>9</xdr:col>
      <xdr:colOff>125184</xdr:colOff>
      <xdr:row>24</xdr:row>
      <xdr:rowOff>170622</xdr:rowOff>
    </xdr:to>
    <xdr:grpSp>
      <xdr:nvGrpSpPr>
        <xdr:cNvPr id="92" name="Group 91">
          <a:extLst>
            <a:ext uri="{FF2B5EF4-FFF2-40B4-BE49-F238E27FC236}">
              <a16:creationId xmlns:a16="http://schemas.microsoft.com/office/drawing/2014/main" id="{04102122-FD72-DC01-148D-E4E223D3726B}"/>
            </a:ext>
          </a:extLst>
        </xdr:cNvPr>
        <xdr:cNvGrpSpPr/>
      </xdr:nvGrpSpPr>
      <xdr:grpSpPr>
        <a:xfrm>
          <a:off x="3047219" y="3544947"/>
          <a:ext cx="3135865" cy="1197675"/>
          <a:chOff x="4464844" y="3149355"/>
          <a:chExt cx="3134380" cy="1232661"/>
        </a:xfrm>
      </xdr:grpSpPr>
      <xdr:sp macro="" textlink="">
        <xdr:nvSpPr>
          <xdr:cNvPr id="94" name="TextBox 12">
            <a:extLst>
              <a:ext uri="{FF2B5EF4-FFF2-40B4-BE49-F238E27FC236}">
                <a16:creationId xmlns:a16="http://schemas.microsoft.com/office/drawing/2014/main" id="{94E18104-FD10-15C1-715E-A1EB360EC8EF}"/>
              </a:ext>
            </a:extLst>
          </xdr:cNvPr>
          <xdr:cNvSpPr txBox="1"/>
        </xdr:nvSpPr>
        <xdr:spPr>
          <a:xfrm>
            <a:off x="4464844" y="3669881"/>
            <a:ext cx="1108595" cy="236882"/>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grpSp>
        <xdr:nvGrpSpPr>
          <xdr:cNvPr id="95" name="Group 94">
            <a:extLst>
              <a:ext uri="{FF2B5EF4-FFF2-40B4-BE49-F238E27FC236}">
                <a16:creationId xmlns:a16="http://schemas.microsoft.com/office/drawing/2014/main" id="{62A7093F-F147-91AD-EAAF-C9EB4788EF0E}"/>
              </a:ext>
            </a:extLst>
          </xdr:cNvPr>
          <xdr:cNvGrpSpPr/>
        </xdr:nvGrpSpPr>
        <xdr:grpSpPr>
          <a:xfrm>
            <a:off x="5442641" y="3149355"/>
            <a:ext cx="2156583" cy="1232661"/>
            <a:chOff x="5442641" y="3149355"/>
            <a:chExt cx="2156583" cy="1232661"/>
          </a:xfrm>
        </xdr:grpSpPr>
        <xdr:sp macro="" textlink="">
          <xdr:nvSpPr>
            <xdr:cNvPr id="96" name="Oval 18">
              <a:extLst>
                <a:ext uri="{FF2B5EF4-FFF2-40B4-BE49-F238E27FC236}">
                  <a16:creationId xmlns:a16="http://schemas.microsoft.com/office/drawing/2014/main" id="{5D928F31-6DF7-41D7-EF80-5D12AF9135F8}"/>
                </a:ext>
              </a:extLst>
            </xdr:cNvPr>
            <xdr:cNvSpPr/>
          </xdr:nvSpPr>
          <xdr:spPr>
            <a:xfrm>
              <a:off x="5715070" y="3739389"/>
              <a:ext cx="107950" cy="106364"/>
            </a:xfrm>
            <a:prstGeom prst="ellipse">
              <a:avLst/>
            </a:prstGeom>
            <a:solidFill>
              <a:srgbClr val="5B9BD5"/>
            </a:solidFill>
            <a:ln w="12700" cap="flat" cmpd="sng" algn="ctr">
              <a:no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n-GB" sz="1100" b="0" i="0" u="none" strike="noStrike" kern="0" cap="none" spc="0" normalizeH="0" baseline="0" noProof="0">
                <a:ln>
                  <a:noFill/>
                </a:ln>
                <a:solidFill>
                  <a:sysClr val="window" lastClr="FFFFFF"/>
                </a:solidFill>
                <a:effectLst/>
                <a:uLnTx/>
                <a:uFillTx/>
                <a:latin typeface="Calibri" panose="020F0502020204030204"/>
                <a:ea typeface="+mn-ea"/>
                <a:cs typeface="+mn-cs"/>
              </a:endParaRPr>
            </a:p>
          </xdr:txBody>
        </xdr:sp>
        <xdr:grpSp>
          <xdr:nvGrpSpPr>
            <xdr:cNvPr id="104" name="Group 103">
              <a:extLst>
                <a:ext uri="{FF2B5EF4-FFF2-40B4-BE49-F238E27FC236}">
                  <a16:creationId xmlns:a16="http://schemas.microsoft.com/office/drawing/2014/main" id="{E3C6B984-FC70-FDF2-89D4-B221B57B8C2C}"/>
                </a:ext>
              </a:extLst>
            </xdr:cNvPr>
            <xdr:cNvGrpSpPr/>
          </xdr:nvGrpSpPr>
          <xdr:grpSpPr>
            <a:xfrm>
              <a:off x="5442641" y="3149355"/>
              <a:ext cx="2156583" cy="1232661"/>
              <a:chOff x="3831328" y="2827886"/>
              <a:chExt cx="2156583" cy="1232661"/>
            </a:xfrm>
          </xdr:grpSpPr>
          <xdr:cxnSp macro="">
            <xdr:nvCxnSpPr>
              <xdr:cNvPr id="106" name="Straight Connector 13">
                <a:extLst>
                  <a:ext uri="{FF2B5EF4-FFF2-40B4-BE49-F238E27FC236}">
                    <a16:creationId xmlns:a16="http://schemas.microsoft.com/office/drawing/2014/main" id="{6501D21C-B47B-D0F4-4C02-A08869EDC6FF}"/>
                  </a:ext>
                </a:extLst>
              </xdr:cNvPr>
              <xdr:cNvCxnSpPr/>
            </xdr:nvCxnSpPr>
            <xdr:spPr>
              <a:xfrm>
                <a:off x="3831328" y="3475039"/>
                <a:ext cx="285750" cy="0"/>
              </a:xfrm>
              <a:prstGeom prst="line">
                <a:avLst/>
              </a:prstGeom>
              <a:noFill/>
              <a:ln w="19050" cap="flat" cmpd="sng" algn="ctr">
                <a:solidFill>
                  <a:srgbClr val="5B9BD5"/>
                </a:solidFill>
                <a:prstDash val="solid"/>
                <a:miter lim="800000"/>
              </a:ln>
              <a:effectLst/>
            </xdr:spPr>
          </xdr:cxnSp>
          <xdr:cxnSp macro="">
            <xdr:nvCxnSpPr>
              <xdr:cNvPr id="113" name="Straight Connector 112">
                <a:extLst>
                  <a:ext uri="{FF2B5EF4-FFF2-40B4-BE49-F238E27FC236}">
                    <a16:creationId xmlns:a16="http://schemas.microsoft.com/office/drawing/2014/main" id="{01604BD2-EA5F-B5F4-3FBB-3609A0FCF878}"/>
                  </a:ext>
                </a:extLst>
              </xdr:cNvPr>
              <xdr:cNvCxnSpPr/>
            </xdr:nvCxnSpPr>
            <xdr:spPr>
              <a:xfrm>
                <a:off x="4150760" y="2917895"/>
                <a:ext cx="2485" cy="1051753"/>
              </a:xfrm>
              <a:prstGeom prst="line">
                <a:avLst/>
              </a:prstGeom>
              <a:noFill/>
              <a:ln w="19050" cap="flat" cmpd="sng" algn="ctr">
                <a:solidFill>
                  <a:srgbClr val="5B9BD5"/>
                </a:solidFill>
                <a:prstDash val="solid"/>
                <a:miter lim="800000"/>
              </a:ln>
              <a:effectLst/>
            </xdr:spPr>
          </xdr:cxnSp>
          <xdr:cxnSp macro="">
            <xdr:nvCxnSpPr>
              <xdr:cNvPr id="120" name="Straight Connector 119">
                <a:extLst>
                  <a:ext uri="{FF2B5EF4-FFF2-40B4-BE49-F238E27FC236}">
                    <a16:creationId xmlns:a16="http://schemas.microsoft.com/office/drawing/2014/main" id="{22E5727B-E1E5-F11E-0E1B-9C823579428F}"/>
                  </a:ext>
                </a:extLst>
              </xdr:cNvPr>
              <xdr:cNvCxnSpPr/>
            </xdr:nvCxnSpPr>
            <xdr:spPr>
              <a:xfrm>
                <a:off x="4153245" y="2924312"/>
                <a:ext cx="202577" cy="0"/>
              </a:xfrm>
              <a:prstGeom prst="line">
                <a:avLst/>
              </a:prstGeom>
              <a:noFill/>
              <a:ln w="19050" cap="flat" cmpd="sng" algn="ctr">
                <a:solidFill>
                  <a:srgbClr val="5B9BD5"/>
                </a:solidFill>
                <a:prstDash val="solid"/>
                <a:miter lim="800000"/>
              </a:ln>
              <a:effectLst/>
            </xdr:spPr>
          </xdr:cxnSp>
          <xdr:cxnSp macro="">
            <xdr:nvCxnSpPr>
              <xdr:cNvPr id="121" name="Straight Connector 120">
                <a:extLst>
                  <a:ext uri="{FF2B5EF4-FFF2-40B4-BE49-F238E27FC236}">
                    <a16:creationId xmlns:a16="http://schemas.microsoft.com/office/drawing/2014/main" id="{431DA388-6CC3-E8BE-ED65-7943379F7A1D}"/>
                  </a:ext>
                </a:extLst>
              </xdr:cNvPr>
              <xdr:cNvCxnSpPr/>
            </xdr:nvCxnSpPr>
            <xdr:spPr>
              <a:xfrm>
                <a:off x="4167601" y="3475313"/>
                <a:ext cx="202577" cy="0"/>
              </a:xfrm>
              <a:prstGeom prst="line">
                <a:avLst/>
              </a:prstGeom>
              <a:noFill/>
              <a:ln w="19050" cap="flat" cmpd="sng" algn="ctr">
                <a:solidFill>
                  <a:srgbClr val="5B9BD5"/>
                </a:solidFill>
                <a:prstDash val="solid"/>
                <a:miter lim="800000"/>
              </a:ln>
              <a:effectLst/>
            </xdr:spPr>
          </xdr:cxnSp>
          <xdr:cxnSp macro="">
            <xdr:nvCxnSpPr>
              <xdr:cNvPr id="122" name="Straight Connector 121">
                <a:extLst>
                  <a:ext uri="{FF2B5EF4-FFF2-40B4-BE49-F238E27FC236}">
                    <a16:creationId xmlns:a16="http://schemas.microsoft.com/office/drawing/2014/main" id="{9ADCEF69-31CB-A46D-BC43-4AE9FC4DB2B9}"/>
                  </a:ext>
                </a:extLst>
              </xdr:cNvPr>
              <xdr:cNvCxnSpPr/>
            </xdr:nvCxnSpPr>
            <xdr:spPr>
              <a:xfrm>
                <a:off x="4151036" y="3961916"/>
                <a:ext cx="202577" cy="0"/>
              </a:xfrm>
              <a:prstGeom prst="line">
                <a:avLst/>
              </a:prstGeom>
              <a:noFill/>
              <a:ln w="19050" cap="flat" cmpd="sng" algn="ctr">
                <a:solidFill>
                  <a:srgbClr val="5B9BD5"/>
                </a:solidFill>
                <a:prstDash val="solid"/>
                <a:miter lim="800000"/>
              </a:ln>
              <a:effectLst/>
            </xdr:spPr>
          </xdr:cxnSp>
          <xdr:sp macro="" textlink="">
            <xdr:nvSpPr>
              <xdr:cNvPr id="123" name="TextBox 12">
                <a:extLst>
                  <a:ext uri="{FF2B5EF4-FFF2-40B4-BE49-F238E27FC236}">
                    <a16:creationId xmlns:a16="http://schemas.microsoft.com/office/drawing/2014/main" id="{5DFF5B2E-99EF-42C7-EB1B-9DE32A7580EB}"/>
                  </a:ext>
                </a:extLst>
              </xdr:cNvPr>
              <xdr:cNvSpPr txBox="1"/>
            </xdr:nvSpPr>
            <xdr:spPr>
              <a:xfrm>
                <a:off x="4367419" y="2827886"/>
                <a:ext cx="1172128" cy="201340"/>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clopidogrel + ASA</a:t>
                </a:r>
              </a:p>
            </xdr:txBody>
          </xdr:sp>
          <xdr:sp macro="" textlink="">
            <xdr:nvSpPr>
              <xdr:cNvPr id="124" name="TextBox 12">
                <a:extLst>
                  <a:ext uri="{FF2B5EF4-FFF2-40B4-BE49-F238E27FC236}">
                    <a16:creationId xmlns:a16="http://schemas.microsoft.com/office/drawing/2014/main" id="{2C0586F8-1C43-78A2-4B2F-FE64580B438B}"/>
                  </a:ext>
                </a:extLst>
              </xdr:cNvPr>
              <xdr:cNvSpPr txBox="1"/>
            </xdr:nvSpPr>
            <xdr:spPr>
              <a:xfrm>
                <a:off x="4381775" y="3378887"/>
                <a:ext cx="1172128" cy="201341"/>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ticagrelor + ASA</a:t>
                </a:r>
              </a:p>
            </xdr:txBody>
          </xdr:sp>
          <xdr:sp macro="" textlink="">
            <xdr:nvSpPr>
              <xdr:cNvPr id="125" name="TextBox 12">
                <a:extLst>
                  <a:ext uri="{FF2B5EF4-FFF2-40B4-BE49-F238E27FC236}">
                    <a16:creationId xmlns:a16="http://schemas.microsoft.com/office/drawing/2014/main" id="{2D84C147-FBDC-F11B-DE9E-5A5D62CD4D51}"/>
                  </a:ext>
                </a:extLst>
              </xdr:cNvPr>
              <xdr:cNvSpPr txBox="1"/>
            </xdr:nvSpPr>
            <xdr:spPr>
              <a:xfrm>
                <a:off x="4363001" y="3858106"/>
                <a:ext cx="1172128" cy="201339"/>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prasugrel + ASA</a:t>
                </a:r>
              </a:p>
            </xdr:txBody>
          </xdr:sp>
          <xdr:cxnSp macro="">
            <xdr:nvCxnSpPr>
              <xdr:cNvPr id="126" name="Straight Connector 125">
                <a:extLst>
                  <a:ext uri="{FF2B5EF4-FFF2-40B4-BE49-F238E27FC236}">
                    <a16:creationId xmlns:a16="http://schemas.microsoft.com/office/drawing/2014/main" id="{B205C2E6-D1FC-0BE3-A842-0BA16B03081F}"/>
                  </a:ext>
                </a:extLst>
              </xdr:cNvPr>
              <xdr:cNvCxnSpPr/>
            </xdr:nvCxnSpPr>
            <xdr:spPr>
              <a:xfrm>
                <a:off x="5529606" y="2925416"/>
                <a:ext cx="198782" cy="0"/>
              </a:xfrm>
              <a:prstGeom prst="line">
                <a:avLst/>
              </a:prstGeom>
              <a:noFill/>
              <a:ln w="19050" cap="flat" cmpd="sng" algn="ctr">
                <a:solidFill>
                  <a:srgbClr val="5B9BD5"/>
                </a:solidFill>
                <a:prstDash val="solid"/>
                <a:miter lim="800000"/>
              </a:ln>
              <a:effectLst/>
            </xdr:spPr>
          </xdr:cxnSp>
          <xdr:sp macro="" textlink="">
            <xdr:nvSpPr>
              <xdr:cNvPr id="127" name="Oval 17">
                <a:extLst>
                  <a:ext uri="{FF2B5EF4-FFF2-40B4-BE49-F238E27FC236}">
                    <a16:creationId xmlns:a16="http://schemas.microsoft.com/office/drawing/2014/main" id="{25284FA2-0975-D95B-A025-40B9D64A8A2C}"/>
                  </a:ext>
                </a:extLst>
              </xdr:cNvPr>
              <xdr:cNvSpPr/>
            </xdr:nvSpPr>
            <xdr:spPr>
              <a:xfrm>
                <a:off x="5739985" y="2833411"/>
                <a:ext cx="228048" cy="202440"/>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A</a:t>
                </a:r>
              </a:p>
            </xdr:txBody>
          </xdr:sp>
          <xdr:cxnSp macro="">
            <xdr:nvCxnSpPr>
              <xdr:cNvPr id="128" name="Straight Connector 127">
                <a:extLst>
                  <a:ext uri="{FF2B5EF4-FFF2-40B4-BE49-F238E27FC236}">
                    <a16:creationId xmlns:a16="http://schemas.microsoft.com/office/drawing/2014/main" id="{5BDBB2FE-A321-C5B7-1762-96EE29725985}"/>
                  </a:ext>
                </a:extLst>
              </xdr:cNvPr>
              <xdr:cNvCxnSpPr/>
            </xdr:nvCxnSpPr>
            <xdr:spPr>
              <a:xfrm>
                <a:off x="5549484" y="3481939"/>
                <a:ext cx="198782" cy="0"/>
              </a:xfrm>
              <a:prstGeom prst="line">
                <a:avLst/>
              </a:prstGeom>
              <a:noFill/>
              <a:ln w="19050" cap="flat" cmpd="sng" algn="ctr">
                <a:solidFill>
                  <a:srgbClr val="5B9BD5"/>
                </a:solidFill>
                <a:prstDash val="solid"/>
                <a:miter lim="800000"/>
              </a:ln>
              <a:effectLst/>
            </xdr:spPr>
          </xdr:cxnSp>
          <xdr:sp macro="" textlink="">
            <xdr:nvSpPr>
              <xdr:cNvPr id="129" name="Oval 17">
                <a:extLst>
                  <a:ext uri="{FF2B5EF4-FFF2-40B4-BE49-F238E27FC236}">
                    <a16:creationId xmlns:a16="http://schemas.microsoft.com/office/drawing/2014/main" id="{F6264149-FA4F-172A-29EC-C23F5AB2420F}"/>
                  </a:ext>
                </a:extLst>
              </xdr:cNvPr>
              <xdr:cNvSpPr/>
            </xdr:nvSpPr>
            <xdr:spPr>
              <a:xfrm>
                <a:off x="5759863" y="3389933"/>
                <a:ext cx="228048" cy="202441"/>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A</a:t>
                </a:r>
              </a:p>
            </xdr:txBody>
          </xdr:sp>
          <xdr:cxnSp macro="">
            <xdr:nvCxnSpPr>
              <xdr:cNvPr id="130" name="Straight Connector 129">
                <a:extLst>
                  <a:ext uri="{FF2B5EF4-FFF2-40B4-BE49-F238E27FC236}">
                    <a16:creationId xmlns:a16="http://schemas.microsoft.com/office/drawing/2014/main" id="{AC694659-403B-E6B3-E1B4-10BFFB38FB3A}"/>
                  </a:ext>
                </a:extLst>
              </xdr:cNvPr>
              <xdr:cNvCxnSpPr/>
            </xdr:nvCxnSpPr>
            <xdr:spPr>
              <a:xfrm>
                <a:off x="5536232" y="3949768"/>
                <a:ext cx="198782" cy="0"/>
              </a:xfrm>
              <a:prstGeom prst="line">
                <a:avLst/>
              </a:prstGeom>
              <a:noFill/>
              <a:ln w="19050" cap="flat" cmpd="sng" algn="ctr">
                <a:solidFill>
                  <a:srgbClr val="5B9BD5"/>
                </a:solidFill>
                <a:prstDash val="solid"/>
                <a:miter lim="800000"/>
              </a:ln>
              <a:effectLst/>
            </xdr:spPr>
          </xdr:cxnSp>
          <xdr:sp macro="" textlink="">
            <xdr:nvSpPr>
              <xdr:cNvPr id="131" name="Oval 17">
                <a:extLst>
                  <a:ext uri="{FF2B5EF4-FFF2-40B4-BE49-F238E27FC236}">
                    <a16:creationId xmlns:a16="http://schemas.microsoft.com/office/drawing/2014/main" id="{17750AE9-088C-7CF9-6D72-4279568BF360}"/>
                  </a:ext>
                </a:extLst>
              </xdr:cNvPr>
              <xdr:cNvSpPr/>
            </xdr:nvSpPr>
            <xdr:spPr>
              <a:xfrm>
                <a:off x="5746611" y="3858108"/>
                <a:ext cx="228048" cy="202439"/>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A</a:t>
                </a:r>
              </a:p>
            </xdr:txBody>
          </xdr:sp>
        </xdr:grpSp>
      </xdr:grpSp>
    </xdr:grpSp>
    <xdr:clientData/>
  </xdr:twoCellAnchor>
  <xdr:twoCellAnchor>
    <xdr:from>
      <xdr:col>4</xdr:col>
      <xdr:colOff>90410</xdr:colOff>
      <xdr:row>17</xdr:row>
      <xdr:rowOff>95525</xdr:rowOff>
    </xdr:from>
    <xdr:to>
      <xdr:col>4</xdr:col>
      <xdr:colOff>289587</xdr:colOff>
      <xdr:row>17</xdr:row>
      <xdr:rowOff>95525</xdr:rowOff>
    </xdr:to>
    <xdr:cxnSp macro="">
      <xdr:nvCxnSpPr>
        <xdr:cNvPr id="15" name="Straight Connector 8">
          <a:extLst>
            <a:ext uri="{FF2B5EF4-FFF2-40B4-BE49-F238E27FC236}">
              <a16:creationId xmlns:a16="http://schemas.microsoft.com/office/drawing/2014/main" id="{331271BA-3C98-422E-BAD2-6496370AE38C}"/>
            </a:ext>
          </a:extLst>
        </xdr:cNvPr>
        <xdr:cNvCxnSpPr/>
      </xdr:nvCxnSpPr>
      <xdr:spPr>
        <a:xfrm>
          <a:off x="2535160" y="3226075"/>
          <a:ext cx="199177"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299764</xdr:colOff>
      <xdr:row>12</xdr:row>
      <xdr:rowOff>28249</xdr:rowOff>
    </xdr:from>
    <xdr:to>
      <xdr:col>8</xdr:col>
      <xdr:colOff>585514</xdr:colOff>
      <xdr:row>12</xdr:row>
      <xdr:rowOff>28249</xdr:rowOff>
    </xdr:to>
    <xdr:cxnSp macro="">
      <xdr:nvCxnSpPr>
        <xdr:cNvPr id="5" name="Straight Connector 13">
          <a:extLst>
            <a:ext uri="{FF2B5EF4-FFF2-40B4-BE49-F238E27FC236}">
              <a16:creationId xmlns:a16="http://schemas.microsoft.com/office/drawing/2014/main" id="{02823512-7133-4678-82E2-165E2EEE34C4}"/>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598433</xdr:colOff>
      <xdr:row>9</xdr:row>
      <xdr:rowOff>41190</xdr:rowOff>
    </xdr:from>
    <xdr:to>
      <xdr:col>8</xdr:col>
      <xdr:colOff>600918</xdr:colOff>
      <xdr:row>14</xdr:row>
      <xdr:rowOff>179785</xdr:rowOff>
    </xdr:to>
    <xdr:cxnSp macro="">
      <xdr:nvCxnSpPr>
        <xdr:cNvPr id="8" name="Straight Connector 7">
          <a:extLst>
            <a:ext uri="{FF2B5EF4-FFF2-40B4-BE49-F238E27FC236}">
              <a16:creationId xmlns:a16="http://schemas.microsoft.com/office/drawing/2014/main" id="{FECF0132-C8C7-4ECB-958C-02121C4F7301}"/>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595398</xdr:colOff>
      <xdr:row>9</xdr:row>
      <xdr:rowOff>57935</xdr:rowOff>
    </xdr:from>
    <xdr:to>
      <xdr:col>9</xdr:col>
      <xdr:colOff>186788</xdr:colOff>
      <xdr:row>9</xdr:row>
      <xdr:rowOff>57935</xdr:rowOff>
    </xdr:to>
    <xdr:cxnSp macro="">
      <xdr:nvCxnSpPr>
        <xdr:cNvPr id="9" name="Straight Connector 8">
          <a:extLst>
            <a:ext uri="{FF2B5EF4-FFF2-40B4-BE49-F238E27FC236}">
              <a16:creationId xmlns:a16="http://schemas.microsoft.com/office/drawing/2014/main" id="{BE6D85D2-18B8-4EA8-B512-8C0CD1000AD9}"/>
            </a:ext>
          </a:extLst>
        </xdr:cNvPr>
        <xdr:cNvCxnSpPr/>
      </xdr:nvCxnSpPr>
      <xdr:spPr>
        <a:xfrm>
          <a:off x="5475827" y="1690792"/>
          <a:ext cx="199175"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596502</xdr:colOff>
      <xdr:row>14</xdr:row>
      <xdr:rowOff>173417</xdr:rowOff>
    </xdr:from>
    <xdr:to>
      <xdr:col>9</xdr:col>
      <xdr:colOff>187892</xdr:colOff>
      <xdr:row>14</xdr:row>
      <xdr:rowOff>173417</xdr:rowOff>
    </xdr:to>
    <xdr:cxnSp macro="">
      <xdr:nvCxnSpPr>
        <xdr:cNvPr id="10" name="Straight Connector 9">
          <a:extLst>
            <a:ext uri="{FF2B5EF4-FFF2-40B4-BE49-F238E27FC236}">
              <a16:creationId xmlns:a16="http://schemas.microsoft.com/office/drawing/2014/main" id="{6BDD4BCE-C211-4D29-AD5E-C31F92BB0F8A}"/>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128510</xdr:colOff>
      <xdr:row>15</xdr:row>
      <xdr:rowOff>6625</xdr:rowOff>
    </xdr:from>
    <xdr:to>
      <xdr:col>4</xdr:col>
      <xdr:colOff>327687</xdr:colOff>
      <xdr:row>15</xdr:row>
      <xdr:rowOff>6625</xdr:rowOff>
    </xdr:to>
    <xdr:cxnSp macro="">
      <xdr:nvCxnSpPr>
        <xdr:cNvPr id="12" name="Straight Connector 11">
          <a:extLst>
            <a:ext uri="{FF2B5EF4-FFF2-40B4-BE49-F238E27FC236}">
              <a16:creationId xmlns:a16="http://schemas.microsoft.com/office/drawing/2014/main" id="{A4960DDD-5041-4F61-8732-1FBDA6AC711D}"/>
            </a:ext>
          </a:extLst>
        </xdr:cNvPr>
        <xdr:cNvCxnSpPr/>
      </xdr:nvCxnSpPr>
      <xdr:spPr>
        <a:xfrm>
          <a:off x="2573260" y="2400575"/>
          <a:ext cx="199177"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247503</xdr:colOff>
      <xdr:row>8</xdr:row>
      <xdr:rowOff>27284</xdr:rowOff>
    </xdr:from>
    <xdr:to>
      <xdr:col>26</xdr:col>
      <xdr:colOff>230937</xdr:colOff>
      <xdr:row>11</xdr:row>
      <xdr:rowOff>10720</xdr:rowOff>
    </xdr:to>
    <xdr:sp macro="" textlink="">
      <xdr:nvSpPr>
        <xdr:cNvPr id="18" name="Oval 17">
          <a:extLst>
            <a:ext uri="{FF2B5EF4-FFF2-40B4-BE49-F238E27FC236}">
              <a16:creationId xmlns:a16="http://schemas.microsoft.com/office/drawing/2014/main" id="{43248D9C-6C8C-440A-9B18-E4DB9B285C87}"/>
            </a:ext>
          </a:extLst>
        </xdr:cNvPr>
        <xdr:cNvSpPr/>
      </xdr:nvSpPr>
      <xdr:spPr>
        <a:xfrm>
          <a:off x="12579203" y="1132184"/>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GB" sz="900">
              <a:solidFill>
                <a:sysClr val="windowText" lastClr="000000"/>
              </a:solidFill>
            </a:rPr>
            <a:t>no-event / post-bleeding</a:t>
          </a:r>
        </a:p>
      </xdr:txBody>
    </xdr:sp>
    <xdr:clientData/>
  </xdr:twoCellAnchor>
  <xdr:twoCellAnchor>
    <xdr:from>
      <xdr:col>24</xdr:col>
      <xdr:colOff>322275</xdr:colOff>
      <xdr:row>25</xdr:row>
      <xdr:rowOff>25400</xdr:rowOff>
    </xdr:from>
    <xdr:to>
      <xdr:col>26</xdr:col>
      <xdr:colOff>305709</xdr:colOff>
      <xdr:row>28</xdr:row>
      <xdr:rowOff>8836</xdr:rowOff>
    </xdr:to>
    <xdr:sp macro="" textlink="">
      <xdr:nvSpPr>
        <xdr:cNvPr id="19" name="Oval 18">
          <a:extLst>
            <a:ext uri="{FF2B5EF4-FFF2-40B4-BE49-F238E27FC236}">
              <a16:creationId xmlns:a16="http://schemas.microsoft.com/office/drawing/2014/main" id="{6A89E056-5305-443E-BFB2-13252A431EB8}"/>
            </a:ext>
          </a:extLst>
        </xdr:cNvPr>
        <xdr:cNvSpPr/>
      </xdr:nvSpPr>
      <xdr:spPr>
        <a:xfrm>
          <a:off x="12653975" y="4260850"/>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death</a:t>
          </a:r>
          <a:r>
            <a:rPr lang="en-GB" sz="1050">
              <a:solidFill>
                <a:schemeClr val="lt1"/>
              </a:solidFill>
              <a:latin typeface="+mn-lt"/>
              <a:ea typeface="+mn-ea"/>
              <a:cs typeface="+mn-cs"/>
            </a:rPr>
            <a:t> </a:t>
          </a:r>
        </a:p>
      </xdr:txBody>
    </xdr:sp>
    <xdr:clientData/>
  </xdr:twoCellAnchor>
  <xdr:twoCellAnchor>
    <xdr:from>
      <xdr:col>26</xdr:col>
      <xdr:colOff>482080</xdr:colOff>
      <xdr:row>14</xdr:row>
      <xdr:rowOff>15332</xdr:rowOff>
    </xdr:from>
    <xdr:to>
      <xdr:col>28</xdr:col>
      <xdr:colOff>465513</xdr:colOff>
      <xdr:row>16</xdr:row>
      <xdr:rowOff>185532</xdr:rowOff>
    </xdr:to>
    <xdr:sp macro="" textlink="">
      <xdr:nvSpPr>
        <xdr:cNvPr id="20" name="Oval 19">
          <a:extLst>
            <a:ext uri="{FF2B5EF4-FFF2-40B4-BE49-F238E27FC236}">
              <a16:creationId xmlns:a16="http://schemas.microsoft.com/office/drawing/2014/main" id="{F3841B7F-D28B-4BE6-AB85-E35F272A822C}"/>
            </a:ext>
          </a:extLst>
        </xdr:cNvPr>
        <xdr:cNvSpPr/>
      </xdr:nvSpPr>
      <xdr:spPr>
        <a:xfrm>
          <a:off x="14032980" y="2225132"/>
          <a:ext cx="1202633" cy="538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Stroke</a:t>
          </a:r>
        </a:p>
      </xdr:txBody>
    </xdr:sp>
    <xdr:clientData/>
  </xdr:twoCellAnchor>
  <xdr:twoCellAnchor>
    <xdr:from>
      <xdr:col>21</xdr:col>
      <xdr:colOff>500011</xdr:colOff>
      <xdr:row>13</xdr:row>
      <xdr:rowOff>182672</xdr:rowOff>
    </xdr:from>
    <xdr:to>
      <xdr:col>23</xdr:col>
      <xdr:colOff>483444</xdr:colOff>
      <xdr:row>16</xdr:row>
      <xdr:rowOff>166108</xdr:rowOff>
    </xdr:to>
    <xdr:sp macro="" textlink="">
      <xdr:nvSpPr>
        <xdr:cNvPr id="21" name="Oval 20">
          <a:extLst>
            <a:ext uri="{FF2B5EF4-FFF2-40B4-BE49-F238E27FC236}">
              <a16:creationId xmlns:a16="http://schemas.microsoft.com/office/drawing/2014/main" id="{ECC3A608-9DDA-41BD-B298-97C77BE69918}"/>
            </a:ext>
          </a:extLst>
        </xdr:cNvPr>
        <xdr:cNvSpPr/>
      </xdr:nvSpPr>
      <xdr:spPr>
        <a:xfrm>
          <a:off x="11002911" y="220832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MI</a:t>
          </a:r>
        </a:p>
      </xdr:txBody>
    </xdr:sp>
    <xdr:clientData/>
  </xdr:twoCellAnchor>
  <xdr:twoCellAnchor>
    <xdr:from>
      <xdr:col>26</xdr:col>
      <xdr:colOff>492538</xdr:colOff>
      <xdr:row>20</xdr:row>
      <xdr:rowOff>55672</xdr:rowOff>
    </xdr:from>
    <xdr:to>
      <xdr:col>28</xdr:col>
      <xdr:colOff>475971</xdr:colOff>
      <xdr:row>23</xdr:row>
      <xdr:rowOff>39108</xdr:rowOff>
    </xdr:to>
    <xdr:sp macro="" textlink="">
      <xdr:nvSpPr>
        <xdr:cNvPr id="22" name="Oval 21">
          <a:extLst>
            <a:ext uri="{FF2B5EF4-FFF2-40B4-BE49-F238E27FC236}">
              <a16:creationId xmlns:a16="http://schemas.microsoft.com/office/drawing/2014/main" id="{FDF98841-81C5-4212-8A54-ACC4EA466A11}"/>
            </a:ext>
          </a:extLst>
        </xdr:cNvPr>
        <xdr:cNvSpPr/>
      </xdr:nvSpPr>
      <xdr:spPr>
        <a:xfrm>
          <a:off x="14043438" y="337037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post- stroke </a:t>
          </a:r>
        </a:p>
      </xdr:txBody>
    </xdr:sp>
    <xdr:clientData/>
  </xdr:twoCellAnchor>
  <xdr:twoCellAnchor>
    <xdr:from>
      <xdr:col>21</xdr:col>
      <xdr:colOff>585174</xdr:colOff>
      <xdr:row>20</xdr:row>
      <xdr:rowOff>58657</xdr:rowOff>
    </xdr:from>
    <xdr:to>
      <xdr:col>23</xdr:col>
      <xdr:colOff>568607</xdr:colOff>
      <xdr:row>23</xdr:row>
      <xdr:rowOff>42093</xdr:rowOff>
    </xdr:to>
    <xdr:sp macro="" textlink="">
      <xdr:nvSpPr>
        <xdr:cNvPr id="23" name="Oval 22">
          <a:extLst>
            <a:ext uri="{FF2B5EF4-FFF2-40B4-BE49-F238E27FC236}">
              <a16:creationId xmlns:a16="http://schemas.microsoft.com/office/drawing/2014/main" id="{2E094B93-F7E4-4376-8937-DF4025592D73}"/>
            </a:ext>
          </a:extLst>
        </xdr:cNvPr>
        <xdr:cNvSpPr/>
      </xdr:nvSpPr>
      <xdr:spPr>
        <a:xfrm>
          <a:off x="11088074" y="3373357"/>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post - MI </a:t>
          </a:r>
        </a:p>
      </xdr:txBody>
    </xdr:sp>
    <xdr:clientData/>
  </xdr:twoCellAnchor>
  <xdr:twoCellAnchor>
    <xdr:from>
      <xdr:col>22</xdr:col>
      <xdr:colOff>12774</xdr:colOff>
      <xdr:row>9</xdr:row>
      <xdr:rowOff>97117</xdr:rowOff>
    </xdr:from>
    <xdr:to>
      <xdr:col>24</xdr:col>
      <xdr:colOff>239059</xdr:colOff>
      <xdr:row>13</xdr:row>
      <xdr:rowOff>179294</xdr:rowOff>
    </xdr:to>
    <xdr:sp macro="" textlink="">
      <xdr:nvSpPr>
        <xdr:cNvPr id="24" name="Freeform: Shape 23">
          <a:extLst>
            <a:ext uri="{FF2B5EF4-FFF2-40B4-BE49-F238E27FC236}">
              <a16:creationId xmlns:a16="http://schemas.microsoft.com/office/drawing/2014/main" id="{5E31ED5F-0EEC-4A6D-B08B-EA832A6CA2A1}"/>
            </a:ext>
          </a:extLst>
        </xdr:cNvPr>
        <xdr:cNvSpPr/>
      </xdr:nvSpPr>
      <xdr:spPr>
        <a:xfrm>
          <a:off x="11125274" y="1386167"/>
          <a:ext cx="1445485" cy="818777"/>
        </a:xfrm>
        <a:custGeom>
          <a:avLst/>
          <a:gdLst>
            <a:gd name="connsiteX0" fmla="*/ 1451462 w 1451462"/>
            <a:gd name="connsiteY0" fmla="*/ 0 h 829236"/>
            <a:gd name="connsiteX1" fmla="*/ 91815 w 1451462"/>
            <a:gd name="connsiteY1" fmla="*/ 224118 h 829236"/>
            <a:gd name="connsiteX2" fmla="*/ 233756 w 1451462"/>
            <a:gd name="connsiteY2" fmla="*/ 829236 h 829236"/>
          </a:gdLst>
          <a:ahLst/>
          <a:cxnLst>
            <a:cxn ang="0">
              <a:pos x="connsiteX0" y="connsiteY0"/>
            </a:cxn>
            <a:cxn ang="0">
              <a:pos x="connsiteX1" y="connsiteY1"/>
            </a:cxn>
            <a:cxn ang="0">
              <a:pos x="connsiteX2" y="connsiteY2"/>
            </a:cxn>
          </a:cxnLst>
          <a:rect l="l" t="t" r="r" b="b"/>
          <a:pathLst>
            <a:path w="1451462" h="829236">
              <a:moveTo>
                <a:pt x="1451462" y="0"/>
              </a:moveTo>
              <a:cubicBezTo>
                <a:pt x="873114" y="42956"/>
                <a:pt x="294766" y="85912"/>
                <a:pt x="91815" y="224118"/>
              </a:cubicBezTo>
              <a:cubicBezTo>
                <a:pt x="-111136" y="362324"/>
                <a:pt x="61310" y="595780"/>
                <a:pt x="233756" y="829236"/>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lientData/>
  </xdr:twoCellAnchor>
  <xdr:twoCellAnchor>
    <xdr:from>
      <xdr:col>26</xdr:col>
      <xdr:colOff>231589</xdr:colOff>
      <xdr:row>9</xdr:row>
      <xdr:rowOff>89646</xdr:rowOff>
    </xdr:from>
    <xdr:to>
      <xdr:col>28</xdr:col>
      <xdr:colOff>410882</xdr:colOff>
      <xdr:row>14</xdr:row>
      <xdr:rowOff>68572</xdr:rowOff>
    </xdr:to>
    <xdr:sp macro="" textlink="">
      <xdr:nvSpPr>
        <xdr:cNvPr id="25" name="Freeform: Shape 24">
          <a:extLst>
            <a:ext uri="{FF2B5EF4-FFF2-40B4-BE49-F238E27FC236}">
              <a16:creationId xmlns:a16="http://schemas.microsoft.com/office/drawing/2014/main" id="{97CA5B3C-B194-4905-B382-FEB0402CB8DE}"/>
            </a:ext>
          </a:extLst>
        </xdr:cNvPr>
        <xdr:cNvSpPr/>
      </xdr:nvSpPr>
      <xdr:spPr>
        <a:xfrm>
          <a:off x="13782489" y="1378696"/>
          <a:ext cx="1398493" cy="899676"/>
        </a:xfrm>
        <a:custGeom>
          <a:avLst/>
          <a:gdLst>
            <a:gd name="connsiteX0" fmla="*/ 0 w 1085753"/>
            <a:gd name="connsiteY0" fmla="*/ 0 h 979984"/>
            <a:gd name="connsiteX1" fmla="*/ 1030941 w 1085753"/>
            <a:gd name="connsiteY1" fmla="*/ 283882 h 979984"/>
            <a:gd name="connsiteX2" fmla="*/ 941294 w 1085753"/>
            <a:gd name="connsiteY2" fmla="*/ 918882 h 979984"/>
            <a:gd name="connsiteX3" fmla="*/ 918882 w 1085753"/>
            <a:gd name="connsiteY3" fmla="*/ 918882 h 979984"/>
          </a:gdLst>
          <a:ahLst/>
          <a:cxnLst>
            <a:cxn ang="0">
              <a:pos x="connsiteX0" y="connsiteY0"/>
            </a:cxn>
            <a:cxn ang="0">
              <a:pos x="connsiteX1" y="connsiteY1"/>
            </a:cxn>
            <a:cxn ang="0">
              <a:pos x="connsiteX2" y="connsiteY2"/>
            </a:cxn>
            <a:cxn ang="0">
              <a:pos x="connsiteX3" y="connsiteY3"/>
            </a:cxn>
          </a:cxnLst>
          <a:rect l="l" t="t" r="r" b="b"/>
          <a:pathLst>
            <a:path w="1085753" h="979984">
              <a:moveTo>
                <a:pt x="0" y="0"/>
              </a:moveTo>
              <a:cubicBezTo>
                <a:pt x="437029" y="65367"/>
                <a:pt x="874059" y="130735"/>
                <a:pt x="1030941" y="283882"/>
              </a:cubicBezTo>
              <a:cubicBezTo>
                <a:pt x="1187823" y="437029"/>
                <a:pt x="959970" y="813049"/>
                <a:pt x="941294" y="918882"/>
              </a:cubicBezTo>
              <a:cubicBezTo>
                <a:pt x="922618" y="1024715"/>
                <a:pt x="920750" y="971798"/>
                <a:pt x="918882" y="918882"/>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27</xdr:col>
      <xdr:colOff>481267</xdr:colOff>
      <xdr:row>17</xdr:row>
      <xdr:rowOff>6238</xdr:rowOff>
    </xdr:from>
    <xdr:to>
      <xdr:col>27</xdr:col>
      <xdr:colOff>491725</xdr:colOff>
      <xdr:row>20</xdr:row>
      <xdr:rowOff>63142</xdr:rowOff>
    </xdr:to>
    <xdr:cxnSp macro="">
      <xdr:nvCxnSpPr>
        <xdr:cNvPr id="26" name="Straight Arrow Connector 25">
          <a:extLst>
            <a:ext uri="{FF2B5EF4-FFF2-40B4-BE49-F238E27FC236}">
              <a16:creationId xmlns:a16="http://schemas.microsoft.com/office/drawing/2014/main" id="{F58A5F04-B4A5-4FF6-82D7-19E055CA5093}"/>
            </a:ext>
          </a:extLst>
        </xdr:cNvPr>
        <xdr:cNvCxnSpPr/>
      </xdr:nvCxnSpPr>
      <xdr:spPr>
        <a:xfrm>
          <a:off x="14641767" y="2768488"/>
          <a:ext cx="10458" cy="609354"/>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506668</xdr:colOff>
      <xdr:row>16</xdr:row>
      <xdr:rowOff>181050</xdr:rowOff>
    </xdr:from>
    <xdr:to>
      <xdr:col>22</xdr:col>
      <xdr:colOff>517126</xdr:colOff>
      <xdr:row>20</xdr:row>
      <xdr:rowOff>51190</xdr:rowOff>
    </xdr:to>
    <xdr:cxnSp macro="">
      <xdr:nvCxnSpPr>
        <xdr:cNvPr id="27" name="Straight Arrow Connector 26">
          <a:extLst>
            <a:ext uri="{FF2B5EF4-FFF2-40B4-BE49-F238E27FC236}">
              <a16:creationId xmlns:a16="http://schemas.microsoft.com/office/drawing/2014/main" id="{1C1AB313-9B0E-49AD-9606-E449F9D6F15B}"/>
            </a:ext>
          </a:extLst>
        </xdr:cNvPr>
        <xdr:cNvCxnSpPr/>
      </xdr:nvCxnSpPr>
      <xdr:spPr>
        <a:xfrm>
          <a:off x="11619168" y="2759150"/>
          <a:ext cx="10458" cy="60674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254000</xdr:colOff>
      <xdr:row>23</xdr:row>
      <xdr:rowOff>37353</xdr:rowOff>
    </xdr:from>
    <xdr:to>
      <xdr:col>24</xdr:col>
      <xdr:colOff>313765</xdr:colOff>
      <xdr:row>26</xdr:row>
      <xdr:rowOff>153147</xdr:rowOff>
    </xdr:to>
    <xdr:sp macro="" textlink="">
      <xdr:nvSpPr>
        <xdr:cNvPr id="28" name="Freeform: Shape 27">
          <a:extLst>
            <a:ext uri="{FF2B5EF4-FFF2-40B4-BE49-F238E27FC236}">
              <a16:creationId xmlns:a16="http://schemas.microsoft.com/office/drawing/2014/main" id="{29ED481B-DA62-48C1-8AE3-E537081FC2FB}"/>
            </a:ext>
          </a:extLst>
        </xdr:cNvPr>
        <xdr:cNvSpPr/>
      </xdr:nvSpPr>
      <xdr:spPr>
        <a:xfrm>
          <a:off x="11366500" y="3904503"/>
          <a:ext cx="1278965" cy="668244"/>
        </a:xfrm>
        <a:custGeom>
          <a:avLst/>
          <a:gdLst>
            <a:gd name="connsiteX0" fmla="*/ 254299 w 1412241"/>
            <a:gd name="connsiteY0" fmla="*/ 0 h 676088"/>
            <a:gd name="connsiteX1" fmla="*/ 82476 w 1412241"/>
            <a:gd name="connsiteY1" fmla="*/ 575235 h 676088"/>
            <a:gd name="connsiteX2" fmla="*/ 1412241 w 1412241"/>
            <a:gd name="connsiteY2" fmla="*/ 672353 h 676088"/>
          </a:gdLst>
          <a:ahLst/>
          <a:cxnLst>
            <a:cxn ang="0">
              <a:pos x="connsiteX0" y="connsiteY0"/>
            </a:cxn>
            <a:cxn ang="0">
              <a:pos x="connsiteX1" y="connsiteY1"/>
            </a:cxn>
            <a:cxn ang="0">
              <a:pos x="connsiteX2" y="connsiteY2"/>
            </a:cxn>
          </a:cxnLst>
          <a:rect l="l" t="t" r="r" b="b"/>
          <a:pathLst>
            <a:path w="1412241" h="676088">
              <a:moveTo>
                <a:pt x="254299" y="0"/>
              </a:moveTo>
              <a:cubicBezTo>
                <a:pt x="71892" y="231588"/>
                <a:pt x="-110514" y="463176"/>
                <a:pt x="82476" y="575235"/>
              </a:cubicBezTo>
              <a:cubicBezTo>
                <a:pt x="275466" y="687294"/>
                <a:pt x="843853" y="679823"/>
                <a:pt x="1412241" y="672353"/>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26</xdr:col>
      <xdr:colOff>328706</xdr:colOff>
      <xdr:row>23</xdr:row>
      <xdr:rowOff>37353</xdr:rowOff>
    </xdr:from>
    <xdr:to>
      <xdr:col>28</xdr:col>
      <xdr:colOff>348729</xdr:colOff>
      <xdr:row>26</xdr:row>
      <xdr:rowOff>161062</xdr:rowOff>
    </xdr:to>
    <xdr:sp macro="" textlink="">
      <xdr:nvSpPr>
        <xdr:cNvPr id="29" name="Freeform: Shape 28">
          <a:extLst>
            <a:ext uri="{FF2B5EF4-FFF2-40B4-BE49-F238E27FC236}">
              <a16:creationId xmlns:a16="http://schemas.microsoft.com/office/drawing/2014/main" id="{6228D7C3-6CE1-42F9-B1C6-6ECCD8A97280}"/>
            </a:ext>
          </a:extLst>
        </xdr:cNvPr>
        <xdr:cNvSpPr/>
      </xdr:nvSpPr>
      <xdr:spPr>
        <a:xfrm>
          <a:off x="13879606" y="3904503"/>
          <a:ext cx="1239223" cy="676159"/>
        </a:xfrm>
        <a:custGeom>
          <a:avLst/>
          <a:gdLst>
            <a:gd name="connsiteX0" fmla="*/ 956235 w 1349788"/>
            <a:gd name="connsiteY0" fmla="*/ 0 h 684003"/>
            <a:gd name="connsiteX1" fmla="*/ 1299882 w 1349788"/>
            <a:gd name="connsiteY1" fmla="*/ 582706 h 684003"/>
            <a:gd name="connsiteX2" fmla="*/ 0 w 1349788"/>
            <a:gd name="connsiteY2" fmla="*/ 679824 h 684003"/>
          </a:gdLst>
          <a:ahLst/>
          <a:cxnLst>
            <a:cxn ang="0">
              <a:pos x="connsiteX0" y="connsiteY0"/>
            </a:cxn>
            <a:cxn ang="0">
              <a:pos x="connsiteX1" y="connsiteY1"/>
            </a:cxn>
            <a:cxn ang="0">
              <a:pos x="connsiteX2" y="connsiteY2"/>
            </a:cxn>
          </a:cxnLst>
          <a:rect l="l" t="t" r="r" b="b"/>
          <a:pathLst>
            <a:path w="1349788" h="684003">
              <a:moveTo>
                <a:pt x="956235" y="0"/>
              </a:moveTo>
              <a:cubicBezTo>
                <a:pt x="1207745" y="234701"/>
                <a:pt x="1459255" y="469402"/>
                <a:pt x="1299882" y="582706"/>
              </a:cubicBezTo>
              <a:cubicBezTo>
                <a:pt x="1140510" y="696010"/>
                <a:pt x="570255" y="687917"/>
                <a:pt x="0" y="679824"/>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25</xdr:col>
      <xdr:colOff>246529</xdr:colOff>
      <xdr:row>7</xdr:row>
      <xdr:rowOff>22297</xdr:rowOff>
    </xdr:from>
    <xdr:to>
      <xdr:col>26</xdr:col>
      <xdr:colOff>67820</xdr:colOff>
      <xdr:row>8</xdr:row>
      <xdr:rowOff>51188</xdr:rowOff>
    </xdr:to>
    <xdr:sp macro="" textlink="">
      <xdr:nvSpPr>
        <xdr:cNvPr id="30" name="Freeform: Shape 29">
          <a:extLst>
            <a:ext uri="{FF2B5EF4-FFF2-40B4-BE49-F238E27FC236}">
              <a16:creationId xmlns:a16="http://schemas.microsoft.com/office/drawing/2014/main" id="{40956725-7630-4F33-888A-97CDD7E33BFE}"/>
            </a:ext>
          </a:extLst>
        </xdr:cNvPr>
        <xdr:cNvSpPr/>
      </xdr:nvSpPr>
      <xdr:spPr>
        <a:xfrm>
          <a:off x="13187829" y="943047"/>
          <a:ext cx="430891" cy="213041"/>
        </a:xfrm>
        <a:custGeom>
          <a:avLst/>
          <a:gdLst>
            <a:gd name="connsiteX0" fmla="*/ 0 w 433879"/>
            <a:gd name="connsiteY0" fmla="*/ 171939 h 215656"/>
            <a:gd name="connsiteX1" fmla="*/ 418353 w 433879"/>
            <a:gd name="connsiteY1" fmla="*/ 115 h 215656"/>
            <a:gd name="connsiteX2" fmla="*/ 351118 w 433879"/>
            <a:gd name="connsiteY2" fmla="*/ 194350 h 215656"/>
            <a:gd name="connsiteX3" fmla="*/ 336177 w 433879"/>
            <a:gd name="connsiteY3" fmla="*/ 201821 h 215656"/>
          </a:gdLst>
          <a:ahLst/>
          <a:cxnLst>
            <a:cxn ang="0">
              <a:pos x="connsiteX0" y="connsiteY0"/>
            </a:cxn>
            <a:cxn ang="0">
              <a:pos x="connsiteX1" y="connsiteY1"/>
            </a:cxn>
            <a:cxn ang="0">
              <a:pos x="connsiteX2" y="connsiteY2"/>
            </a:cxn>
            <a:cxn ang="0">
              <a:pos x="connsiteX3" y="connsiteY3"/>
            </a:cxn>
          </a:cxnLst>
          <a:rect l="l" t="t" r="r" b="b"/>
          <a:pathLst>
            <a:path w="433879" h="215656">
              <a:moveTo>
                <a:pt x="0" y="171939"/>
              </a:moveTo>
              <a:cubicBezTo>
                <a:pt x="179916" y="84159"/>
                <a:pt x="359833" y="-3620"/>
                <a:pt x="418353" y="115"/>
              </a:cubicBezTo>
              <a:cubicBezTo>
                <a:pt x="476873" y="3850"/>
                <a:pt x="351118" y="194350"/>
                <a:pt x="351118" y="194350"/>
              </a:cubicBezTo>
              <a:cubicBezTo>
                <a:pt x="337422" y="227968"/>
                <a:pt x="336799" y="214894"/>
                <a:pt x="336177" y="201821"/>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28</xdr:col>
      <xdr:colOff>433294</xdr:colOff>
      <xdr:row>21</xdr:row>
      <xdr:rowOff>171824</xdr:rowOff>
    </xdr:from>
    <xdr:to>
      <xdr:col>29</xdr:col>
      <xdr:colOff>127700</xdr:colOff>
      <xdr:row>22</xdr:row>
      <xdr:rowOff>102501</xdr:rowOff>
    </xdr:to>
    <xdr:sp macro="" textlink="">
      <xdr:nvSpPr>
        <xdr:cNvPr id="31" name="Freeform: Shape 30">
          <a:extLst>
            <a:ext uri="{FF2B5EF4-FFF2-40B4-BE49-F238E27FC236}">
              <a16:creationId xmlns:a16="http://schemas.microsoft.com/office/drawing/2014/main" id="{DFB23232-13AE-4FD4-838A-846B56E86953}"/>
            </a:ext>
          </a:extLst>
        </xdr:cNvPr>
        <xdr:cNvSpPr/>
      </xdr:nvSpPr>
      <xdr:spPr>
        <a:xfrm>
          <a:off x="15203394" y="3670674"/>
          <a:ext cx="304006" cy="114827"/>
        </a:xfrm>
        <a:custGeom>
          <a:avLst/>
          <a:gdLst>
            <a:gd name="connsiteX0" fmla="*/ 67235 w 306994"/>
            <a:gd name="connsiteY0" fmla="*/ 0 h 117442"/>
            <a:gd name="connsiteX1" fmla="*/ 306294 w 306994"/>
            <a:gd name="connsiteY1" fmla="*/ 104588 h 117442"/>
            <a:gd name="connsiteX2" fmla="*/ 0 w 306994"/>
            <a:gd name="connsiteY2" fmla="*/ 112059 h 117442"/>
          </a:gdLst>
          <a:ahLst/>
          <a:cxnLst>
            <a:cxn ang="0">
              <a:pos x="connsiteX0" y="connsiteY0"/>
            </a:cxn>
            <a:cxn ang="0">
              <a:pos x="connsiteX1" y="connsiteY1"/>
            </a:cxn>
            <a:cxn ang="0">
              <a:pos x="connsiteX2" y="connsiteY2"/>
            </a:cxn>
          </a:cxnLst>
          <a:rect l="l" t="t" r="r" b="b"/>
          <a:pathLst>
            <a:path w="306994" h="117442">
              <a:moveTo>
                <a:pt x="67235" y="0"/>
              </a:moveTo>
              <a:cubicBezTo>
                <a:pt x="192367" y="42955"/>
                <a:pt x="317500" y="85911"/>
                <a:pt x="306294" y="104588"/>
              </a:cubicBezTo>
              <a:cubicBezTo>
                <a:pt x="295088" y="123265"/>
                <a:pt x="147544" y="117662"/>
                <a:pt x="0" y="112059"/>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21</xdr:col>
      <xdr:colOff>476820</xdr:colOff>
      <xdr:row>19</xdr:row>
      <xdr:rowOff>170495</xdr:rowOff>
    </xdr:from>
    <xdr:to>
      <xdr:col>22</xdr:col>
      <xdr:colOff>179294</xdr:colOff>
      <xdr:row>21</xdr:row>
      <xdr:rowOff>14941</xdr:rowOff>
    </xdr:to>
    <xdr:sp macro="" textlink="">
      <xdr:nvSpPr>
        <xdr:cNvPr id="32" name="Freeform: Shape 31">
          <a:extLst>
            <a:ext uri="{FF2B5EF4-FFF2-40B4-BE49-F238E27FC236}">
              <a16:creationId xmlns:a16="http://schemas.microsoft.com/office/drawing/2014/main" id="{245B7AFD-B2C4-41B0-9CEC-63E6B6AF35AC}"/>
            </a:ext>
          </a:extLst>
        </xdr:cNvPr>
        <xdr:cNvSpPr/>
      </xdr:nvSpPr>
      <xdr:spPr>
        <a:xfrm>
          <a:off x="10979720" y="3301045"/>
          <a:ext cx="312074" cy="212746"/>
        </a:xfrm>
        <a:custGeom>
          <a:avLst/>
          <a:gdLst>
            <a:gd name="connsiteX0" fmla="*/ 315062 w 315062"/>
            <a:gd name="connsiteY0" fmla="*/ 143270 h 217975"/>
            <a:gd name="connsiteX1" fmla="*/ 8768 w 315062"/>
            <a:gd name="connsiteY1" fmla="*/ 1328 h 217975"/>
            <a:gd name="connsiteX2" fmla="*/ 113357 w 315062"/>
            <a:gd name="connsiteY2" fmla="*/ 217975 h 217975"/>
          </a:gdLst>
          <a:ahLst/>
          <a:cxnLst>
            <a:cxn ang="0">
              <a:pos x="connsiteX0" y="connsiteY0"/>
            </a:cxn>
            <a:cxn ang="0">
              <a:pos x="connsiteX1" y="connsiteY1"/>
            </a:cxn>
            <a:cxn ang="0">
              <a:pos x="connsiteX2" y="connsiteY2"/>
            </a:cxn>
          </a:cxnLst>
          <a:rect l="l" t="t" r="r" b="b"/>
          <a:pathLst>
            <a:path w="315062" h="217975">
              <a:moveTo>
                <a:pt x="315062" y="143270"/>
              </a:moveTo>
              <a:cubicBezTo>
                <a:pt x="178723" y="66073"/>
                <a:pt x="42385" y="-11123"/>
                <a:pt x="8768" y="1328"/>
              </a:cubicBezTo>
              <a:cubicBezTo>
                <a:pt x="-24850" y="13779"/>
                <a:pt x="44253" y="115877"/>
                <a:pt x="113357" y="217975"/>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24</xdr:col>
      <xdr:colOff>457840</xdr:colOff>
      <xdr:row>28</xdr:row>
      <xdr:rowOff>7471</xdr:rowOff>
    </xdr:from>
    <xdr:to>
      <xdr:col>25</xdr:col>
      <xdr:colOff>201706</xdr:colOff>
      <xdr:row>29</xdr:row>
      <xdr:rowOff>112091</xdr:rowOff>
    </xdr:to>
    <xdr:sp macro="" textlink="">
      <xdr:nvSpPr>
        <xdr:cNvPr id="33" name="Freeform: Shape 32">
          <a:extLst>
            <a:ext uri="{FF2B5EF4-FFF2-40B4-BE49-F238E27FC236}">
              <a16:creationId xmlns:a16="http://schemas.microsoft.com/office/drawing/2014/main" id="{42062B20-F84C-4665-86DD-6ADF7D9F1DED}"/>
            </a:ext>
          </a:extLst>
        </xdr:cNvPr>
        <xdr:cNvSpPr/>
      </xdr:nvSpPr>
      <xdr:spPr>
        <a:xfrm>
          <a:off x="12789540" y="4795371"/>
          <a:ext cx="353466" cy="288770"/>
        </a:xfrm>
        <a:custGeom>
          <a:avLst/>
          <a:gdLst>
            <a:gd name="connsiteX0" fmla="*/ 356454 w 356454"/>
            <a:gd name="connsiteY0" fmla="*/ 14941 h 291385"/>
            <a:gd name="connsiteX1" fmla="*/ 5336 w 356454"/>
            <a:gd name="connsiteY1" fmla="*/ 291353 h 291385"/>
            <a:gd name="connsiteX2" fmla="*/ 177160 w 356454"/>
            <a:gd name="connsiteY2" fmla="*/ 0 h 291385"/>
          </a:gdLst>
          <a:ahLst/>
          <a:cxnLst>
            <a:cxn ang="0">
              <a:pos x="connsiteX0" y="connsiteY0"/>
            </a:cxn>
            <a:cxn ang="0">
              <a:pos x="connsiteX1" y="connsiteY1"/>
            </a:cxn>
            <a:cxn ang="0">
              <a:pos x="connsiteX2" y="connsiteY2"/>
            </a:cxn>
          </a:cxnLst>
          <a:rect l="l" t="t" r="r" b="b"/>
          <a:pathLst>
            <a:path w="356454" h="291385">
              <a:moveTo>
                <a:pt x="356454" y="14941"/>
              </a:moveTo>
              <a:cubicBezTo>
                <a:pt x="195836" y="154392"/>
                <a:pt x="35218" y="293843"/>
                <a:pt x="5336" y="291353"/>
              </a:cubicBezTo>
              <a:cubicBezTo>
                <a:pt x="-24546" y="288863"/>
                <a:pt x="76307" y="144431"/>
                <a:pt x="177160" y="0"/>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25</xdr:col>
      <xdr:colOff>254001</xdr:colOff>
      <xdr:row>11</xdr:row>
      <xdr:rowOff>22413</xdr:rowOff>
    </xdr:from>
    <xdr:to>
      <xdr:col>25</xdr:col>
      <xdr:colOff>276413</xdr:colOff>
      <xdr:row>24</xdr:row>
      <xdr:rowOff>171825</xdr:rowOff>
    </xdr:to>
    <xdr:sp macro="" textlink="">
      <xdr:nvSpPr>
        <xdr:cNvPr id="34" name="Freeform: Shape 33">
          <a:extLst>
            <a:ext uri="{FF2B5EF4-FFF2-40B4-BE49-F238E27FC236}">
              <a16:creationId xmlns:a16="http://schemas.microsoft.com/office/drawing/2014/main" id="{4DD59DF3-B676-4A34-8859-6C6A7B2A5730}"/>
            </a:ext>
          </a:extLst>
        </xdr:cNvPr>
        <xdr:cNvSpPr/>
      </xdr:nvSpPr>
      <xdr:spPr>
        <a:xfrm>
          <a:off x="13195301" y="1679763"/>
          <a:ext cx="22412" cy="2543362"/>
        </a:xfrm>
        <a:custGeom>
          <a:avLst/>
          <a:gdLst>
            <a:gd name="connsiteX0" fmla="*/ 0 w 22412"/>
            <a:gd name="connsiteY0" fmla="*/ 0 h 2577353"/>
            <a:gd name="connsiteX1" fmla="*/ 22412 w 22412"/>
            <a:gd name="connsiteY1" fmla="*/ 2577353 h 2577353"/>
            <a:gd name="connsiteX2" fmla="*/ 22412 w 22412"/>
            <a:gd name="connsiteY2" fmla="*/ 2577353 h 2577353"/>
            <a:gd name="connsiteX3" fmla="*/ 22412 w 22412"/>
            <a:gd name="connsiteY3" fmla="*/ 2577353 h 2577353"/>
          </a:gdLst>
          <a:ahLst/>
          <a:cxnLst>
            <a:cxn ang="0">
              <a:pos x="connsiteX0" y="connsiteY0"/>
            </a:cxn>
            <a:cxn ang="0">
              <a:pos x="connsiteX1" y="connsiteY1"/>
            </a:cxn>
            <a:cxn ang="0">
              <a:pos x="connsiteX2" y="connsiteY2"/>
            </a:cxn>
            <a:cxn ang="0">
              <a:pos x="connsiteX3" y="connsiteY3"/>
            </a:cxn>
          </a:cxnLst>
          <a:rect l="l" t="t" r="r" b="b"/>
          <a:pathLst>
            <a:path w="22412" h="2577353">
              <a:moveTo>
                <a:pt x="0" y="0"/>
              </a:moveTo>
              <a:lnTo>
                <a:pt x="22412" y="2577353"/>
              </a:lnTo>
              <a:lnTo>
                <a:pt x="22412" y="2577353"/>
              </a:lnTo>
              <a:lnTo>
                <a:pt x="22412" y="2577353"/>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25</xdr:col>
      <xdr:colOff>359656</xdr:colOff>
      <xdr:row>17</xdr:row>
      <xdr:rowOff>7471</xdr:rowOff>
    </xdr:from>
    <xdr:to>
      <xdr:col>27</xdr:col>
      <xdr:colOff>441832</xdr:colOff>
      <xdr:row>24</xdr:row>
      <xdr:rowOff>149412</xdr:rowOff>
    </xdr:to>
    <xdr:sp macro="" textlink="">
      <xdr:nvSpPr>
        <xdr:cNvPr id="35" name="Freeform: Shape 34">
          <a:extLst>
            <a:ext uri="{FF2B5EF4-FFF2-40B4-BE49-F238E27FC236}">
              <a16:creationId xmlns:a16="http://schemas.microsoft.com/office/drawing/2014/main" id="{D897CCB8-A0D6-45A9-892D-669D152C0F70}"/>
            </a:ext>
          </a:extLst>
        </xdr:cNvPr>
        <xdr:cNvSpPr/>
      </xdr:nvSpPr>
      <xdr:spPr>
        <a:xfrm>
          <a:off x="13300956" y="2769721"/>
          <a:ext cx="1301376" cy="1430991"/>
        </a:xfrm>
        <a:custGeom>
          <a:avLst/>
          <a:gdLst>
            <a:gd name="connsiteX0" fmla="*/ 1307353 w 1307353"/>
            <a:gd name="connsiteY0" fmla="*/ 0 h 1449294"/>
            <a:gd name="connsiteX1" fmla="*/ 0 w 1307353"/>
            <a:gd name="connsiteY1" fmla="*/ 1449294 h 1449294"/>
          </a:gdLst>
          <a:ahLst/>
          <a:cxnLst>
            <a:cxn ang="0">
              <a:pos x="connsiteX0" y="connsiteY0"/>
            </a:cxn>
            <a:cxn ang="0">
              <a:pos x="connsiteX1" y="connsiteY1"/>
            </a:cxn>
          </a:cxnLst>
          <a:rect l="l" t="t" r="r" b="b"/>
          <a:pathLst>
            <a:path w="1307353" h="1449294">
              <a:moveTo>
                <a:pt x="1307353" y="0"/>
              </a:moveTo>
              <a:lnTo>
                <a:pt x="0" y="1449294"/>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22</xdr:col>
      <xdr:colOff>522942</xdr:colOff>
      <xdr:row>16</xdr:row>
      <xdr:rowOff>179294</xdr:rowOff>
    </xdr:from>
    <xdr:to>
      <xdr:col>25</xdr:col>
      <xdr:colOff>186765</xdr:colOff>
      <xdr:row>24</xdr:row>
      <xdr:rowOff>141942</xdr:rowOff>
    </xdr:to>
    <xdr:sp macro="" textlink="">
      <xdr:nvSpPr>
        <xdr:cNvPr id="36" name="Freeform: Shape 35">
          <a:extLst>
            <a:ext uri="{FF2B5EF4-FFF2-40B4-BE49-F238E27FC236}">
              <a16:creationId xmlns:a16="http://schemas.microsoft.com/office/drawing/2014/main" id="{02A7C7E5-46B3-4A7D-966C-E5A88E9E0DBE}"/>
            </a:ext>
          </a:extLst>
        </xdr:cNvPr>
        <xdr:cNvSpPr/>
      </xdr:nvSpPr>
      <xdr:spPr>
        <a:xfrm>
          <a:off x="11635442" y="2757394"/>
          <a:ext cx="1492623" cy="1435848"/>
        </a:xfrm>
        <a:custGeom>
          <a:avLst/>
          <a:gdLst>
            <a:gd name="connsiteX0" fmla="*/ 0 w 1501588"/>
            <a:gd name="connsiteY0" fmla="*/ 0 h 1456765"/>
            <a:gd name="connsiteX1" fmla="*/ 1501588 w 1501588"/>
            <a:gd name="connsiteY1" fmla="*/ 1456765 h 1456765"/>
          </a:gdLst>
          <a:ahLst/>
          <a:cxnLst>
            <a:cxn ang="0">
              <a:pos x="connsiteX0" y="connsiteY0"/>
            </a:cxn>
            <a:cxn ang="0">
              <a:pos x="connsiteX1" y="connsiteY1"/>
            </a:cxn>
          </a:cxnLst>
          <a:rect l="l" t="t" r="r" b="b"/>
          <a:pathLst>
            <a:path w="1501588" h="1456765">
              <a:moveTo>
                <a:pt x="0" y="0"/>
              </a:moveTo>
              <a:lnTo>
                <a:pt x="1501588" y="1456765"/>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0</xdr:col>
      <xdr:colOff>604972</xdr:colOff>
      <xdr:row>0</xdr:row>
      <xdr:rowOff>92280</xdr:rowOff>
    </xdr:from>
    <xdr:to>
      <xdr:col>20</xdr:col>
      <xdr:colOff>9071</xdr:colOff>
      <xdr:row>2</xdr:row>
      <xdr:rowOff>72573</xdr:rowOff>
    </xdr:to>
    <xdr:sp macro="" textlink="">
      <xdr:nvSpPr>
        <xdr:cNvPr id="37" name="TextBox 12">
          <a:extLst>
            <a:ext uri="{FF2B5EF4-FFF2-40B4-BE49-F238E27FC236}">
              <a16:creationId xmlns:a16="http://schemas.microsoft.com/office/drawing/2014/main" id="{22B1E650-7D60-4901-BC4A-3D547FE8FA74}"/>
            </a:ext>
          </a:extLst>
        </xdr:cNvPr>
        <xdr:cNvSpPr txBox="1"/>
      </xdr:nvSpPr>
      <xdr:spPr>
        <a:xfrm>
          <a:off x="604972" y="92280"/>
          <a:ext cx="9754599" cy="34315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20</xdr:col>
      <xdr:colOff>108858</xdr:colOff>
      <xdr:row>0</xdr:row>
      <xdr:rowOff>90714</xdr:rowOff>
    </xdr:from>
    <xdr:to>
      <xdr:col>29</xdr:col>
      <xdr:colOff>580571</xdr:colOff>
      <xdr:row>2</xdr:row>
      <xdr:rowOff>90714</xdr:rowOff>
    </xdr:to>
    <xdr:sp macro="" textlink="">
      <xdr:nvSpPr>
        <xdr:cNvPr id="38" name="TextBox 12">
          <a:extLst>
            <a:ext uri="{FF2B5EF4-FFF2-40B4-BE49-F238E27FC236}">
              <a16:creationId xmlns:a16="http://schemas.microsoft.com/office/drawing/2014/main" id="{D270E973-D0D2-4270-AE17-A8703FD33983}"/>
            </a:ext>
          </a:extLst>
        </xdr:cNvPr>
        <xdr:cNvSpPr txBox="1"/>
      </xdr:nvSpPr>
      <xdr:spPr>
        <a:xfrm>
          <a:off x="10459358" y="90714"/>
          <a:ext cx="5460999" cy="362857"/>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life time Markov</a:t>
          </a:r>
        </a:p>
      </xdr:txBody>
    </xdr:sp>
    <xdr:clientData/>
  </xdr:twoCellAnchor>
  <xdr:twoCellAnchor>
    <xdr:from>
      <xdr:col>21</xdr:col>
      <xdr:colOff>394072</xdr:colOff>
      <xdr:row>26</xdr:row>
      <xdr:rowOff>22726</xdr:rowOff>
    </xdr:from>
    <xdr:to>
      <xdr:col>24</xdr:col>
      <xdr:colOff>196025</xdr:colOff>
      <xdr:row>31</xdr:row>
      <xdr:rowOff>113382</xdr:rowOff>
    </xdr:to>
    <xdr:sp macro="" textlink="">
      <xdr:nvSpPr>
        <xdr:cNvPr id="40" name="TextBox 12">
          <a:extLst>
            <a:ext uri="{FF2B5EF4-FFF2-40B4-BE49-F238E27FC236}">
              <a16:creationId xmlns:a16="http://schemas.microsoft.com/office/drawing/2014/main" id="{2874C7D7-1A41-4228-B666-15EBD2A8F42A}"/>
            </a:ext>
          </a:extLst>
        </xdr:cNvPr>
        <xdr:cNvSpPr txBox="1"/>
      </xdr:nvSpPr>
      <xdr:spPr>
        <a:xfrm>
          <a:off x="10935072" y="4878608"/>
          <a:ext cx="1639718" cy="1024480"/>
        </a:xfrm>
        <a:prstGeom prst="rect">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patients</a:t>
          </a:r>
          <a:r>
            <a:rPr lang="en-GB" sz="1050" baseline="0"/>
            <a:t> who survived will move to one of the Markov states based on their short-term health state.</a:t>
          </a:r>
          <a:endParaRPr lang="en-GB" sz="1050"/>
        </a:p>
      </xdr:txBody>
    </xdr:sp>
    <xdr:clientData/>
  </xdr:twoCellAnchor>
  <xdr:twoCellAnchor>
    <xdr:from>
      <xdr:col>4</xdr:col>
      <xdr:colOff>133236</xdr:colOff>
      <xdr:row>22</xdr:row>
      <xdr:rowOff>173764</xdr:rowOff>
    </xdr:from>
    <xdr:to>
      <xdr:col>4</xdr:col>
      <xdr:colOff>343684</xdr:colOff>
      <xdr:row>22</xdr:row>
      <xdr:rowOff>174623</xdr:rowOff>
    </xdr:to>
    <xdr:cxnSp macro="">
      <xdr:nvCxnSpPr>
        <xdr:cNvPr id="41" name="Straight Connector 7">
          <a:extLst>
            <a:ext uri="{FF2B5EF4-FFF2-40B4-BE49-F238E27FC236}">
              <a16:creationId xmlns:a16="http://schemas.microsoft.com/office/drawing/2014/main" id="{A0A8C3BD-F4AA-4974-814C-93E8C4D04EE1}"/>
            </a:ext>
          </a:extLst>
        </xdr:cNvPr>
        <xdr:cNvCxnSpPr/>
      </xdr:nvCxnSpPr>
      <xdr:spPr>
        <a:xfrm flipV="1">
          <a:off x="2573450" y="3802335"/>
          <a:ext cx="210448" cy="85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4073</xdr:colOff>
      <xdr:row>11</xdr:row>
      <xdr:rowOff>50388</xdr:rowOff>
    </xdr:from>
    <xdr:to>
      <xdr:col>8</xdr:col>
      <xdr:colOff>376002</xdr:colOff>
      <xdr:row>12</xdr:row>
      <xdr:rowOff>180423</xdr:rowOff>
    </xdr:to>
    <xdr:sp macro="" textlink="">
      <xdr:nvSpPr>
        <xdr:cNvPr id="42" name="TextBox 12">
          <a:extLst>
            <a:ext uri="{FF2B5EF4-FFF2-40B4-BE49-F238E27FC236}">
              <a16:creationId xmlns:a16="http://schemas.microsoft.com/office/drawing/2014/main" id="{411EBABF-ABB1-4CD0-8AD0-0E9393B2A6C8}"/>
            </a:ext>
          </a:extLst>
        </xdr:cNvPr>
        <xdr:cNvSpPr txBox="1"/>
      </xdr:nvSpPr>
      <xdr:spPr>
        <a:xfrm>
          <a:off x="4283973" y="1707738"/>
          <a:ext cx="981529" cy="3141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700"/>
            <a:t>test result followed </a:t>
          </a:r>
        </a:p>
      </xdr:txBody>
    </xdr:sp>
    <xdr:clientData/>
  </xdr:twoCellAnchor>
  <xdr:twoCellAnchor>
    <xdr:from>
      <xdr:col>6</xdr:col>
      <xdr:colOff>148895</xdr:colOff>
      <xdr:row>14</xdr:row>
      <xdr:rowOff>87588</xdr:rowOff>
    </xdr:from>
    <xdr:to>
      <xdr:col>7</xdr:col>
      <xdr:colOff>48173</xdr:colOff>
      <xdr:row>15</xdr:row>
      <xdr:rowOff>64793</xdr:rowOff>
    </xdr:to>
    <xdr:grpSp>
      <xdr:nvGrpSpPr>
        <xdr:cNvPr id="43" name="Group 42">
          <a:extLst>
            <a:ext uri="{FF2B5EF4-FFF2-40B4-BE49-F238E27FC236}">
              <a16:creationId xmlns:a16="http://schemas.microsoft.com/office/drawing/2014/main" id="{A86BCCE8-8D41-43B5-9E53-AD29BA2A9CA3}"/>
            </a:ext>
          </a:extLst>
        </xdr:cNvPr>
        <xdr:cNvGrpSpPr/>
      </xdr:nvGrpSpPr>
      <xdr:grpSpPr>
        <a:xfrm>
          <a:off x="4187495" y="2754588"/>
          <a:ext cx="572378" cy="167705"/>
          <a:chOff x="3103854" y="2409473"/>
          <a:chExt cx="610020" cy="107732"/>
        </a:xfrm>
      </xdr:grpSpPr>
      <xdr:cxnSp macro="">
        <xdr:nvCxnSpPr>
          <xdr:cNvPr id="44" name="Straight Connector 13">
            <a:extLst>
              <a:ext uri="{FF2B5EF4-FFF2-40B4-BE49-F238E27FC236}">
                <a16:creationId xmlns:a16="http://schemas.microsoft.com/office/drawing/2014/main" id="{CF9F80CB-DB41-EE68-BDA1-6A53F0ADB46A}"/>
              </a:ext>
            </a:extLst>
          </xdr:cNvPr>
          <xdr:cNvCxnSpPr/>
        </xdr:nvCxnSpPr>
        <xdr:spPr>
          <a:xfrm>
            <a:off x="3103854" y="2463710"/>
            <a:ext cx="501067" cy="315"/>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45" name="Oval 16">
            <a:extLst>
              <a:ext uri="{FF2B5EF4-FFF2-40B4-BE49-F238E27FC236}">
                <a16:creationId xmlns:a16="http://schemas.microsoft.com/office/drawing/2014/main" id="{FE44FEE2-4291-50F3-22EB-6FAF3A9CD1DA}"/>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7</xdr:col>
      <xdr:colOff>5773</xdr:colOff>
      <xdr:row>17</xdr:row>
      <xdr:rowOff>3661</xdr:rowOff>
    </xdr:from>
    <xdr:to>
      <xdr:col>8</xdr:col>
      <xdr:colOff>377702</xdr:colOff>
      <xdr:row>18</xdr:row>
      <xdr:rowOff>130863</xdr:rowOff>
    </xdr:to>
    <xdr:sp macro="" textlink="">
      <xdr:nvSpPr>
        <xdr:cNvPr id="46" name="TextBox 12">
          <a:extLst>
            <a:ext uri="{FF2B5EF4-FFF2-40B4-BE49-F238E27FC236}">
              <a16:creationId xmlns:a16="http://schemas.microsoft.com/office/drawing/2014/main" id="{DD199262-904D-482F-951B-61F95E12BD3A}"/>
            </a:ext>
          </a:extLst>
        </xdr:cNvPr>
        <xdr:cNvSpPr txBox="1"/>
      </xdr:nvSpPr>
      <xdr:spPr>
        <a:xfrm>
          <a:off x="4285673" y="2765911"/>
          <a:ext cx="981529" cy="3113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700"/>
            <a:t>test result not followed </a:t>
          </a:r>
        </a:p>
      </xdr:txBody>
    </xdr:sp>
    <xdr:clientData/>
  </xdr:twoCellAnchor>
  <xdr:twoCellAnchor>
    <xdr:from>
      <xdr:col>6</xdr:col>
      <xdr:colOff>604103</xdr:colOff>
      <xdr:row>13</xdr:row>
      <xdr:rowOff>39055</xdr:rowOff>
    </xdr:from>
    <xdr:to>
      <xdr:col>6</xdr:col>
      <xdr:colOff>605390</xdr:colOff>
      <xdr:row>17</xdr:row>
      <xdr:rowOff>49875</xdr:rowOff>
    </xdr:to>
    <xdr:cxnSp macro="">
      <xdr:nvCxnSpPr>
        <xdr:cNvPr id="47" name="Straight Connector 46">
          <a:extLst>
            <a:ext uri="{FF2B5EF4-FFF2-40B4-BE49-F238E27FC236}">
              <a16:creationId xmlns:a16="http://schemas.microsoft.com/office/drawing/2014/main" id="{C70EFF68-A4B1-4B11-9BF8-D3EA7FE4AD32}"/>
            </a:ext>
          </a:extLst>
        </xdr:cNvPr>
        <xdr:cNvCxnSpPr/>
      </xdr:nvCxnSpPr>
      <xdr:spPr>
        <a:xfrm flipH="1">
          <a:off x="4274403" y="2064705"/>
          <a:ext cx="1287" cy="7474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386353</xdr:colOff>
      <xdr:row>18</xdr:row>
      <xdr:rowOff>58147</xdr:rowOff>
    </xdr:from>
    <xdr:to>
      <xdr:col>9</xdr:col>
      <xdr:colOff>16057</xdr:colOff>
      <xdr:row>18</xdr:row>
      <xdr:rowOff>58147</xdr:rowOff>
    </xdr:to>
    <xdr:cxnSp macro="">
      <xdr:nvCxnSpPr>
        <xdr:cNvPr id="48" name="Straight Connector 13">
          <a:extLst>
            <a:ext uri="{FF2B5EF4-FFF2-40B4-BE49-F238E27FC236}">
              <a16:creationId xmlns:a16="http://schemas.microsoft.com/office/drawing/2014/main" id="{5760CED5-8D3A-4E27-B4A4-6739AE80894E}"/>
            </a:ext>
          </a:extLst>
        </xdr:cNvPr>
        <xdr:cNvCxnSpPr/>
      </xdr:nvCxnSpPr>
      <xdr:spPr>
        <a:xfrm>
          <a:off x="5275853" y="3004547"/>
          <a:ext cx="239304"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167790</xdr:colOff>
      <xdr:row>22</xdr:row>
      <xdr:rowOff>170267</xdr:rowOff>
    </xdr:from>
    <xdr:to>
      <xdr:col>4</xdr:col>
      <xdr:colOff>167790</xdr:colOff>
      <xdr:row>22</xdr:row>
      <xdr:rowOff>174684</xdr:rowOff>
    </xdr:to>
    <xdr:cxnSp macro="">
      <xdr:nvCxnSpPr>
        <xdr:cNvPr id="49" name="Straight Connector 3">
          <a:extLst>
            <a:ext uri="{FF2B5EF4-FFF2-40B4-BE49-F238E27FC236}">
              <a16:creationId xmlns:a16="http://schemas.microsoft.com/office/drawing/2014/main" id="{D0269747-0E9D-4718-ACCF-912A16B394EA}"/>
            </a:ext>
          </a:extLst>
        </xdr:cNvPr>
        <xdr:cNvCxnSpPr/>
      </xdr:nvCxnSpPr>
      <xdr:spPr>
        <a:xfrm flipV="1">
          <a:off x="1991147" y="4161696"/>
          <a:ext cx="616857" cy="4417"/>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27853</xdr:colOff>
      <xdr:row>22</xdr:row>
      <xdr:rowOff>72572</xdr:rowOff>
    </xdr:from>
    <xdr:to>
      <xdr:col>4</xdr:col>
      <xdr:colOff>244928</xdr:colOff>
      <xdr:row>23</xdr:row>
      <xdr:rowOff>99313</xdr:rowOff>
    </xdr:to>
    <xdr:sp macro="" textlink="">
      <xdr:nvSpPr>
        <xdr:cNvPr id="50" name="Rectangle 49">
          <a:extLst>
            <a:ext uri="{FF2B5EF4-FFF2-40B4-BE49-F238E27FC236}">
              <a16:creationId xmlns:a16="http://schemas.microsoft.com/office/drawing/2014/main" id="{3580051A-BEA5-421E-AC4C-AAD348BCE9C4}"/>
            </a:ext>
          </a:extLst>
        </xdr:cNvPr>
        <xdr:cNvSpPr/>
      </xdr:nvSpPr>
      <xdr:spPr>
        <a:xfrm>
          <a:off x="2468067" y="4064001"/>
          <a:ext cx="217075" cy="20816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140025</xdr:colOff>
      <xdr:row>15</xdr:row>
      <xdr:rowOff>2761</xdr:rowOff>
    </xdr:from>
    <xdr:to>
      <xdr:col>4</xdr:col>
      <xdr:colOff>145142</xdr:colOff>
      <xdr:row>29</xdr:row>
      <xdr:rowOff>154215</xdr:rowOff>
    </xdr:to>
    <xdr:cxnSp macro="">
      <xdr:nvCxnSpPr>
        <xdr:cNvPr id="51" name="Straight Connector 50">
          <a:extLst>
            <a:ext uri="{FF2B5EF4-FFF2-40B4-BE49-F238E27FC236}">
              <a16:creationId xmlns:a16="http://schemas.microsoft.com/office/drawing/2014/main" id="{D93F7F35-226A-4E8D-A690-0F708A1B2D98}"/>
            </a:ext>
          </a:extLst>
        </xdr:cNvPr>
        <xdr:cNvCxnSpPr/>
      </xdr:nvCxnSpPr>
      <xdr:spPr>
        <a:xfrm>
          <a:off x="2580239" y="2724190"/>
          <a:ext cx="5117" cy="2691454"/>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299764</xdr:colOff>
      <xdr:row>12</xdr:row>
      <xdr:rowOff>28249</xdr:rowOff>
    </xdr:from>
    <xdr:to>
      <xdr:col>8</xdr:col>
      <xdr:colOff>585514</xdr:colOff>
      <xdr:row>12</xdr:row>
      <xdr:rowOff>28249</xdr:rowOff>
    </xdr:to>
    <xdr:cxnSp macro="">
      <xdr:nvCxnSpPr>
        <xdr:cNvPr id="52" name="Straight Connector 13">
          <a:extLst>
            <a:ext uri="{FF2B5EF4-FFF2-40B4-BE49-F238E27FC236}">
              <a16:creationId xmlns:a16="http://schemas.microsoft.com/office/drawing/2014/main" id="{C7BF2A30-7FBC-4277-BF28-9708725245FE}"/>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308429</xdr:colOff>
      <xdr:row>14</xdr:row>
      <xdr:rowOff>27215</xdr:rowOff>
    </xdr:from>
    <xdr:to>
      <xdr:col>6</xdr:col>
      <xdr:colOff>408215</xdr:colOff>
      <xdr:row>15</xdr:row>
      <xdr:rowOff>136072</xdr:rowOff>
    </xdr:to>
    <xdr:sp macro="" textlink="">
      <xdr:nvSpPr>
        <xdr:cNvPr id="54" name="TextBox 12">
          <a:extLst>
            <a:ext uri="{FF2B5EF4-FFF2-40B4-BE49-F238E27FC236}">
              <a16:creationId xmlns:a16="http://schemas.microsoft.com/office/drawing/2014/main" id="{E5FB9977-9732-4BCB-896D-E854D3663AA3}"/>
            </a:ext>
          </a:extLst>
        </xdr:cNvPr>
        <xdr:cNvSpPr txBox="1"/>
      </xdr:nvSpPr>
      <xdr:spPr>
        <a:xfrm>
          <a:off x="2748643" y="2204358"/>
          <a:ext cx="1324429" cy="2902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PC -Test</a:t>
          </a:r>
        </a:p>
      </xdr:txBody>
    </xdr:sp>
    <xdr:clientData/>
  </xdr:twoCellAnchor>
  <xdr:twoCellAnchor>
    <xdr:from>
      <xdr:col>8</xdr:col>
      <xdr:colOff>598433</xdr:colOff>
      <xdr:row>9</xdr:row>
      <xdr:rowOff>41190</xdr:rowOff>
    </xdr:from>
    <xdr:to>
      <xdr:col>8</xdr:col>
      <xdr:colOff>600918</xdr:colOff>
      <xdr:row>14</xdr:row>
      <xdr:rowOff>179785</xdr:rowOff>
    </xdr:to>
    <xdr:cxnSp macro="">
      <xdr:nvCxnSpPr>
        <xdr:cNvPr id="55" name="Straight Connector 54">
          <a:extLst>
            <a:ext uri="{FF2B5EF4-FFF2-40B4-BE49-F238E27FC236}">
              <a16:creationId xmlns:a16="http://schemas.microsoft.com/office/drawing/2014/main" id="{3585C4AB-0E24-4B60-904B-9A429CC8B238}"/>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483821</xdr:colOff>
      <xdr:row>6</xdr:row>
      <xdr:rowOff>9072</xdr:rowOff>
    </xdr:from>
    <xdr:to>
      <xdr:col>10</xdr:col>
      <xdr:colOff>562430</xdr:colOff>
      <xdr:row>8</xdr:row>
      <xdr:rowOff>90714</xdr:rowOff>
    </xdr:to>
    <xdr:sp macro="" textlink="">
      <xdr:nvSpPr>
        <xdr:cNvPr id="56" name="TextBox 12">
          <a:extLst>
            <a:ext uri="{FF2B5EF4-FFF2-40B4-BE49-F238E27FC236}">
              <a16:creationId xmlns:a16="http://schemas.microsoft.com/office/drawing/2014/main" id="{D076D5F4-ACE2-439D-AF8B-44C3D75BE062}"/>
            </a:ext>
          </a:extLst>
        </xdr:cNvPr>
        <xdr:cNvSpPr txBox="1"/>
      </xdr:nvSpPr>
      <xdr:spPr>
        <a:xfrm>
          <a:off x="5972035" y="1097643"/>
          <a:ext cx="686395" cy="444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900"/>
            <a:t>ticagrelor+ASA </a:t>
          </a:r>
        </a:p>
      </xdr:txBody>
    </xdr:sp>
    <xdr:clientData/>
  </xdr:twoCellAnchor>
  <xdr:twoCellAnchor>
    <xdr:from>
      <xdr:col>8</xdr:col>
      <xdr:colOff>596502</xdr:colOff>
      <xdr:row>14</xdr:row>
      <xdr:rowOff>173417</xdr:rowOff>
    </xdr:from>
    <xdr:to>
      <xdr:col>9</xdr:col>
      <xdr:colOff>187892</xdr:colOff>
      <xdr:row>14</xdr:row>
      <xdr:rowOff>173417</xdr:rowOff>
    </xdr:to>
    <xdr:cxnSp macro="">
      <xdr:nvCxnSpPr>
        <xdr:cNvPr id="57" name="Straight Connector 56">
          <a:extLst>
            <a:ext uri="{FF2B5EF4-FFF2-40B4-BE49-F238E27FC236}">
              <a16:creationId xmlns:a16="http://schemas.microsoft.com/office/drawing/2014/main" id="{D50A6C43-0A48-4103-9225-D5F069026E20}"/>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128510</xdr:colOff>
      <xdr:row>15</xdr:row>
      <xdr:rowOff>6625</xdr:rowOff>
    </xdr:from>
    <xdr:to>
      <xdr:col>4</xdr:col>
      <xdr:colOff>327687</xdr:colOff>
      <xdr:row>15</xdr:row>
      <xdr:rowOff>6625</xdr:rowOff>
    </xdr:to>
    <xdr:cxnSp macro="">
      <xdr:nvCxnSpPr>
        <xdr:cNvPr id="59" name="Straight Connector 82">
          <a:extLst>
            <a:ext uri="{FF2B5EF4-FFF2-40B4-BE49-F238E27FC236}">
              <a16:creationId xmlns:a16="http://schemas.microsoft.com/office/drawing/2014/main" id="{CB04D556-AF78-492D-8A6E-E9349BE0ACC1}"/>
            </a:ext>
          </a:extLst>
        </xdr:cNvPr>
        <xdr:cNvCxnSpPr/>
      </xdr:nvCxnSpPr>
      <xdr:spPr>
        <a:xfrm>
          <a:off x="2573260" y="2400575"/>
          <a:ext cx="199177"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604972</xdr:colOff>
      <xdr:row>0</xdr:row>
      <xdr:rowOff>92279</xdr:rowOff>
    </xdr:from>
    <xdr:to>
      <xdr:col>20</xdr:col>
      <xdr:colOff>9071</xdr:colOff>
      <xdr:row>2</xdr:row>
      <xdr:rowOff>89422</xdr:rowOff>
    </xdr:to>
    <xdr:sp macro="" textlink="">
      <xdr:nvSpPr>
        <xdr:cNvPr id="63" name="TextBox 12">
          <a:extLst>
            <a:ext uri="{FF2B5EF4-FFF2-40B4-BE49-F238E27FC236}">
              <a16:creationId xmlns:a16="http://schemas.microsoft.com/office/drawing/2014/main" id="{A58D723B-8188-4728-9787-D1F7B3E14BD1}"/>
            </a:ext>
          </a:extLst>
        </xdr:cNvPr>
        <xdr:cNvSpPr txBox="1"/>
      </xdr:nvSpPr>
      <xdr:spPr>
        <a:xfrm>
          <a:off x="604972" y="92279"/>
          <a:ext cx="9754599" cy="36000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0</xdr:col>
      <xdr:colOff>589655</xdr:colOff>
      <xdr:row>20</xdr:row>
      <xdr:rowOff>90715</xdr:rowOff>
    </xdr:from>
    <xdr:to>
      <xdr:col>3</xdr:col>
      <xdr:colOff>561574</xdr:colOff>
      <xdr:row>25</xdr:row>
      <xdr:rowOff>172357</xdr:rowOff>
    </xdr:to>
    <xdr:sp macro="" textlink="">
      <xdr:nvSpPr>
        <xdr:cNvPr id="64" name="TextBox 12">
          <a:extLst>
            <a:ext uri="{FF2B5EF4-FFF2-40B4-BE49-F238E27FC236}">
              <a16:creationId xmlns:a16="http://schemas.microsoft.com/office/drawing/2014/main" id="{676276D2-E6F1-4EA8-A803-50FBEBB834A2}"/>
            </a:ext>
          </a:extLst>
        </xdr:cNvPr>
        <xdr:cNvSpPr txBox="1"/>
      </xdr:nvSpPr>
      <xdr:spPr>
        <a:xfrm>
          <a:off x="589655" y="3719286"/>
          <a:ext cx="1795276" cy="9887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Patient with STEMI-ACS undergoing PCI </a:t>
          </a:r>
        </a:p>
      </xdr:txBody>
    </xdr:sp>
    <xdr:clientData/>
  </xdr:twoCellAnchor>
  <xdr:twoCellAnchor>
    <xdr:from>
      <xdr:col>7</xdr:col>
      <xdr:colOff>4073</xdr:colOff>
      <xdr:row>11</xdr:row>
      <xdr:rowOff>50387</xdr:rowOff>
    </xdr:from>
    <xdr:to>
      <xdr:col>8</xdr:col>
      <xdr:colOff>381000</xdr:colOff>
      <xdr:row>13</xdr:row>
      <xdr:rowOff>101599</xdr:rowOff>
    </xdr:to>
    <xdr:sp macro="" textlink="">
      <xdr:nvSpPr>
        <xdr:cNvPr id="66" name="TextBox 12">
          <a:extLst>
            <a:ext uri="{FF2B5EF4-FFF2-40B4-BE49-F238E27FC236}">
              <a16:creationId xmlns:a16="http://schemas.microsoft.com/office/drawing/2014/main" id="{F7682FE4-A20D-436D-AA57-6751EBC3F1AA}"/>
            </a:ext>
          </a:extLst>
        </xdr:cNvPr>
        <xdr:cNvSpPr txBox="1"/>
      </xdr:nvSpPr>
      <xdr:spPr>
        <a:xfrm>
          <a:off x="4283973" y="1707737"/>
          <a:ext cx="986527" cy="4195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1000"/>
            <a:t>test result followed </a:t>
          </a:r>
        </a:p>
      </xdr:txBody>
    </xdr:sp>
    <xdr:clientData/>
  </xdr:twoCellAnchor>
  <xdr:twoCellAnchor>
    <xdr:from>
      <xdr:col>7</xdr:col>
      <xdr:colOff>5774</xdr:colOff>
      <xdr:row>17</xdr:row>
      <xdr:rowOff>3660</xdr:rowOff>
    </xdr:from>
    <xdr:to>
      <xdr:col>8</xdr:col>
      <xdr:colOff>372534</xdr:colOff>
      <xdr:row>19</xdr:row>
      <xdr:rowOff>135466</xdr:rowOff>
    </xdr:to>
    <xdr:sp macro="" textlink="">
      <xdr:nvSpPr>
        <xdr:cNvPr id="70" name="TextBox 12">
          <a:extLst>
            <a:ext uri="{FF2B5EF4-FFF2-40B4-BE49-F238E27FC236}">
              <a16:creationId xmlns:a16="http://schemas.microsoft.com/office/drawing/2014/main" id="{2CA89AD7-F380-4800-A5A8-E5DB6C207D67}"/>
            </a:ext>
          </a:extLst>
        </xdr:cNvPr>
        <xdr:cNvSpPr txBox="1"/>
      </xdr:nvSpPr>
      <xdr:spPr>
        <a:xfrm>
          <a:off x="4285674" y="2765910"/>
          <a:ext cx="976360" cy="5001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00"/>
            <a:t>test result not followed </a:t>
          </a:r>
        </a:p>
      </xdr:txBody>
    </xdr:sp>
    <xdr:clientData/>
  </xdr:twoCellAnchor>
  <xdr:twoCellAnchor>
    <xdr:from>
      <xdr:col>9</xdr:col>
      <xdr:colOff>55523</xdr:colOff>
      <xdr:row>17</xdr:row>
      <xdr:rowOff>4034</xdr:rowOff>
    </xdr:from>
    <xdr:to>
      <xdr:col>10</xdr:col>
      <xdr:colOff>537971</xdr:colOff>
      <xdr:row>19</xdr:row>
      <xdr:rowOff>134053</xdr:rowOff>
    </xdr:to>
    <xdr:sp macro="" textlink="">
      <xdr:nvSpPr>
        <xdr:cNvPr id="71" name="TextBox 12">
          <a:extLst>
            <a:ext uri="{FF2B5EF4-FFF2-40B4-BE49-F238E27FC236}">
              <a16:creationId xmlns:a16="http://schemas.microsoft.com/office/drawing/2014/main" id="{06AB00BF-B73E-4463-9B6C-8819C82F1C2F}"/>
            </a:ext>
          </a:extLst>
        </xdr:cNvPr>
        <xdr:cNvSpPr txBox="1"/>
      </xdr:nvSpPr>
      <xdr:spPr>
        <a:xfrm>
          <a:off x="5554623" y="2766284"/>
          <a:ext cx="1092048" cy="49831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900"/>
            <a:t>standard care </a:t>
          </a:r>
        </a:p>
      </xdr:txBody>
    </xdr:sp>
    <xdr:clientData/>
  </xdr:twoCellAnchor>
  <xdr:twoCellAnchor>
    <xdr:from>
      <xdr:col>8</xdr:col>
      <xdr:colOff>333516</xdr:colOff>
      <xdr:row>6</xdr:row>
      <xdr:rowOff>97604</xdr:rowOff>
    </xdr:from>
    <xdr:to>
      <xdr:col>9</xdr:col>
      <xdr:colOff>290890</xdr:colOff>
      <xdr:row>7</xdr:row>
      <xdr:rowOff>125385</xdr:rowOff>
    </xdr:to>
    <xdr:sp macro="" textlink="">
      <xdr:nvSpPr>
        <xdr:cNvPr id="75" name="TextBox 12">
          <a:extLst>
            <a:ext uri="{FF2B5EF4-FFF2-40B4-BE49-F238E27FC236}">
              <a16:creationId xmlns:a16="http://schemas.microsoft.com/office/drawing/2014/main" id="{4E2F9161-F88C-4352-8FFD-CCDB9BCA8128}"/>
            </a:ext>
          </a:extLst>
        </xdr:cNvPr>
        <xdr:cNvSpPr txBox="1"/>
      </xdr:nvSpPr>
      <xdr:spPr>
        <a:xfrm>
          <a:off x="5213945" y="1186175"/>
          <a:ext cx="565159" cy="2092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LOF</a:t>
          </a:r>
        </a:p>
      </xdr:txBody>
    </xdr:sp>
    <xdr:clientData/>
  </xdr:twoCellAnchor>
  <xdr:twoCellAnchor>
    <xdr:from>
      <xdr:col>8</xdr:col>
      <xdr:colOff>253466</xdr:colOff>
      <xdr:row>14</xdr:row>
      <xdr:rowOff>139979</xdr:rowOff>
    </xdr:from>
    <xdr:to>
      <xdr:col>9</xdr:col>
      <xdr:colOff>420108</xdr:colOff>
      <xdr:row>16</xdr:row>
      <xdr:rowOff>3025</xdr:rowOff>
    </xdr:to>
    <xdr:sp macro="" textlink="">
      <xdr:nvSpPr>
        <xdr:cNvPr id="76" name="TextBox 12">
          <a:extLst>
            <a:ext uri="{FF2B5EF4-FFF2-40B4-BE49-F238E27FC236}">
              <a16:creationId xmlns:a16="http://schemas.microsoft.com/office/drawing/2014/main" id="{AA5A6CF7-7033-453F-80B4-1F566756066A}"/>
            </a:ext>
          </a:extLst>
        </xdr:cNvPr>
        <xdr:cNvSpPr txBox="1"/>
      </xdr:nvSpPr>
      <xdr:spPr>
        <a:xfrm>
          <a:off x="5133895" y="2317122"/>
          <a:ext cx="774427" cy="2259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 -  LOF</a:t>
          </a:r>
        </a:p>
      </xdr:txBody>
    </xdr:sp>
    <xdr:clientData/>
  </xdr:twoCellAnchor>
  <xdr:twoCellAnchor>
    <xdr:from>
      <xdr:col>9</xdr:col>
      <xdr:colOff>199572</xdr:colOff>
      <xdr:row>7</xdr:row>
      <xdr:rowOff>90714</xdr:rowOff>
    </xdr:from>
    <xdr:to>
      <xdr:col>9</xdr:col>
      <xdr:colOff>208644</xdr:colOff>
      <xdr:row>10</xdr:row>
      <xdr:rowOff>117927</xdr:rowOff>
    </xdr:to>
    <xdr:cxnSp macro="">
      <xdr:nvCxnSpPr>
        <xdr:cNvPr id="83" name="Straight Connector 82">
          <a:extLst>
            <a:ext uri="{FF2B5EF4-FFF2-40B4-BE49-F238E27FC236}">
              <a16:creationId xmlns:a16="http://schemas.microsoft.com/office/drawing/2014/main" id="{C5262231-1AAB-4967-9E30-129266EB7242}"/>
            </a:ext>
          </a:extLst>
        </xdr:cNvPr>
        <xdr:cNvCxnSpPr/>
      </xdr:nvCxnSpPr>
      <xdr:spPr>
        <a:xfrm>
          <a:off x="5687786" y="1360714"/>
          <a:ext cx="9072" cy="57149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113887</xdr:colOff>
      <xdr:row>4</xdr:row>
      <xdr:rowOff>101369</xdr:rowOff>
    </xdr:from>
    <xdr:to>
      <xdr:col>16</xdr:col>
      <xdr:colOff>341054</xdr:colOff>
      <xdr:row>13</xdr:row>
      <xdr:rowOff>90142</xdr:rowOff>
    </xdr:to>
    <xdr:grpSp>
      <xdr:nvGrpSpPr>
        <xdr:cNvPr id="120" name="Group 119">
          <a:extLst>
            <a:ext uri="{FF2B5EF4-FFF2-40B4-BE49-F238E27FC236}">
              <a16:creationId xmlns:a16="http://schemas.microsoft.com/office/drawing/2014/main" id="{619A3DB0-54F7-91ED-3BE3-99BDC051D1CB}"/>
            </a:ext>
          </a:extLst>
        </xdr:cNvPr>
        <xdr:cNvGrpSpPr/>
      </xdr:nvGrpSpPr>
      <xdr:grpSpPr>
        <a:xfrm>
          <a:off x="8191087" y="863369"/>
          <a:ext cx="2919567" cy="1703273"/>
          <a:chOff x="6935612" y="418869"/>
          <a:chExt cx="2658310" cy="1621630"/>
        </a:xfrm>
      </xdr:grpSpPr>
      <xdr:sp macro="" textlink="">
        <xdr:nvSpPr>
          <xdr:cNvPr id="13" name="Rectangle 12">
            <a:extLst>
              <a:ext uri="{FF2B5EF4-FFF2-40B4-BE49-F238E27FC236}">
                <a16:creationId xmlns:a16="http://schemas.microsoft.com/office/drawing/2014/main" id="{88EA6631-86F1-4A75-A2C7-64170867273D}"/>
              </a:ext>
            </a:extLst>
          </xdr:cNvPr>
          <xdr:cNvSpPr/>
        </xdr:nvSpPr>
        <xdr:spPr>
          <a:xfrm>
            <a:off x="6935612" y="418869"/>
            <a:ext cx="2658310" cy="1621630"/>
          </a:xfrm>
          <a:prstGeom prst="rect">
            <a:avLst/>
          </a:prstGeom>
          <a:ln w="19050">
            <a:solidFill>
              <a:schemeClr val="accent2"/>
            </a:solidFill>
            <a:prstDash val="sysDot"/>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xnSp macro="">
        <xdr:nvCxnSpPr>
          <xdr:cNvPr id="77" name="Straight Connector 76">
            <a:extLst>
              <a:ext uri="{FF2B5EF4-FFF2-40B4-BE49-F238E27FC236}">
                <a16:creationId xmlns:a16="http://schemas.microsoft.com/office/drawing/2014/main" id="{4829E64C-6C0B-432D-AEDF-5030D586958F}"/>
              </a:ext>
            </a:extLst>
          </xdr:cNvPr>
          <xdr:cNvCxnSpPr/>
        </xdr:nvCxnSpPr>
        <xdr:spPr>
          <a:xfrm>
            <a:off x="7024131" y="950431"/>
            <a:ext cx="11266" cy="73887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78" name="Straight Connector 77">
            <a:extLst>
              <a:ext uri="{FF2B5EF4-FFF2-40B4-BE49-F238E27FC236}">
                <a16:creationId xmlns:a16="http://schemas.microsoft.com/office/drawing/2014/main" id="{2DF6D080-59AC-443A-9953-F2E0F7EE3DB8}"/>
              </a:ext>
            </a:extLst>
          </xdr:cNvPr>
          <xdr:cNvCxnSpPr/>
        </xdr:nvCxnSpPr>
        <xdr:spPr>
          <a:xfrm>
            <a:off x="7014139" y="941995"/>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0" name="TextBox 12">
            <a:extLst>
              <a:ext uri="{FF2B5EF4-FFF2-40B4-BE49-F238E27FC236}">
                <a16:creationId xmlns:a16="http://schemas.microsoft.com/office/drawing/2014/main" id="{F84C51CD-4092-48F7-80B7-3CFD0E228A81}"/>
              </a:ext>
            </a:extLst>
          </xdr:cNvPr>
          <xdr:cNvSpPr txBox="1"/>
        </xdr:nvSpPr>
        <xdr:spPr>
          <a:xfrm>
            <a:off x="7222049" y="838602"/>
            <a:ext cx="887807" cy="2015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no-bleeding</a:t>
            </a:r>
          </a:p>
        </xdr:txBody>
      </xdr:sp>
      <xdr:sp macro="" textlink="">
        <xdr:nvSpPr>
          <xdr:cNvPr id="81" name="TextBox 12">
            <a:extLst>
              <a:ext uri="{FF2B5EF4-FFF2-40B4-BE49-F238E27FC236}">
                <a16:creationId xmlns:a16="http://schemas.microsoft.com/office/drawing/2014/main" id="{2818FDBD-41D6-41BA-A09E-4508AFBD676F}"/>
              </a:ext>
            </a:extLst>
          </xdr:cNvPr>
          <xdr:cNvSpPr txBox="1"/>
        </xdr:nvSpPr>
        <xdr:spPr>
          <a:xfrm>
            <a:off x="7205117" y="1194403"/>
            <a:ext cx="918852" cy="2198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minor-bleeding</a:t>
            </a:r>
          </a:p>
        </xdr:txBody>
      </xdr:sp>
      <xdr:sp macro="" textlink="">
        <xdr:nvSpPr>
          <xdr:cNvPr id="82" name="TextBox 12">
            <a:extLst>
              <a:ext uri="{FF2B5EF4-FFF2-40B4-BE49-F238E27FC236}">
                <a16:creationId xmlns:a16="http://schemas.microsoft.com/office/drawing/2014/main" id="{430AAE70-196A-4644-A921-0DB7CF1E18DC}"/>
              </a:ext>
            </a:extLst>
          </xdr:cNvPr>
          <xdr:cNvSpPr txBox="1"/>
        </xdr:nvSpPr>
        <xdr:spPr>
          <a:xfrm>
            <a:off x="7216404" y="1554439"/>
            <a:ext cx="918852" cy="219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major-bleeding</a:t>
            </a:r>
          </a:p>
        </xdr:txBody>
      </xdr:sp>
      <xdr:cxnSp macro="">
        <xdr:nvCxnSpPr>
          <xdr:cNvPr id="84" name="Straight Connector 83">
            <a:extLst>
              <a:ext uri="{FF2B5EF4-FFF2-40B4-BE49-F238E27FC236}">
                <a16:creationId xmlns:a16="http://schemas.microsoft.com/office/drawing/2014/main" id="{53AFEC19-6050-48F7-9B41-9C19FCCF9E55}"/>
              </a:ext>
            </a:extLst>
          </xdr:cNvPr>
          <xdr:cNvCxnSpPr/>
        </xdr:nvCxnSpPr>
        <xdr:spPr>
          <a:xfrm>
            <a:off x="7022606" y="1683231"/>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5" name="Oval 17">
            <a:extLst>
              <a:ext uri="{FF2B5EF4-FFF2-40B4-BE49-F238E27FC236}">
                <a16:creationId xmlns:a16="http://schemas.microsoft.com/office/drawing/2014/main" id="{BF41B32E-9B6B-47AB-B00A-0DD9928F2C49}"/>
              </a:ext>
            </a:extLst>
          </xdr:cNvPr>
          <xdr:cNvSpPr/>
        </xdr:nvSpPr>
        <xdr:spPr>
          <a:xfrm>
            <a:off x="6967159" y="1268838"/>
            <a:ext cx="106004" cy="105228"/>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86" name="Right Brace 85">
            <a:extLst>
              <a:ext uri="{FF2B5EF4-FFF2-40B4-BE49-F238E27FC236}">
                <a16:creationId xmlns:a16="http://schemas.microsoft.com/office/drawing/2014/main" id="{B5C17640-7A39-41E3-8547-4E2925184A2E}"/>
              </a:ext>
            </a:extLst>
          </xdr:cNvPr>
          <xdr:cNvSpPr/>
        </xdr:nvSpPr>
        <xdr:spPr>
          <a:xfrm>
            <a:off x="8131024" y="907143"/>
            <a:ext cx="211667" cy="803325"/>
          </a:xfrm>
          <a:prstGeom prst="rightBrace">
            <a:avLst/>
          </a:prstGeom>
          <a:ln w="19050"/>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kern="1200"/>
          </a:p>
        </xdr:txBody>
      </xdr:sp>
      <xdr:grpSp>
        <xdr:nvGrpSpPr>
          <xdr:cNvPr id="87" name="Group 86">
            <a:extLst>
              <a:ext uri="{FF2B5EF4-FFF2-40B4-BE49-F238E27FC236}">
                <a16:creationId xmlns:a16="http://schemas.microsoft.com/office/drawing/2014/main" id="{6C19E039-8944-4320-8114-FC5E215D1815}"/>
              </a:ext>
            </a:extLst>
          </xdr:cNvPr>
          <xdr:cNvGrpSpPr/>
        </xdr:nvGrpSpPr>
        <xdr:grpSpPr>
          <a:xfrm>
            <a:off x="8335635" y="823261"/>
            <a:ext cx="1020997" cy="1017825"/>
            <a:chOff x="8389055" y="824269"/>
            <a:chExt cx="1018981" cy="1029919"/>
          </a:xfrm>
        </xdr:grpSpPr>
        <xdr:cxnSp macro="">
          <xdr:nvCxnSpPr>
            <xdr:cNvPr id="88" name="Straight Connector 87">
              <a:extLst>
                <a:ext uri="{FF2B5EF4-FFF2-40B4-BE49-F238E27FC236}">
                  <a16:creationId xmlns:a16="http://schemas.microsoft.com/office/drawing/2014/main" id="{259FF144-9EB8-210F-292C-E2364990C4F2}"/>
                </a:ext>
              </a:extLst>
            </xdr:cNvPr>
            <xdr:cNvCxnSpPr/>
          </xdr:nvCxnSpPr>
          <xdr:spPr>
            <a:xfrm>
              <a:off x="8502888" y="938387"/>
              <a:ext cx="15437" cy="82550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89" name="Straight Connector 88">
              <a:extLst>
                <a:ext uri="{FF2B5EF4-FFF2-40B4-BE49-F238E27FC236}">
                  <a16:creationId xmlns:a16="http://schemas.microsoft.com/office/drawing/2014/main" id="{C76ECE3B-AB51-A6D9-0D57-1F0BB70CCBB9}"/>
                </a:ext>
              </a:extLst>
            </xdr:cNvPr>
            <xdr:cNvCxnSpPr/>
          </xdr:nvCxnSpPr>
          <xdr:spPr>
            <a:xfrm>
              <a:off x="8500170" y="942402"/>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0" name="Straight Connector 89">
              <a:extLst>
                <a:ext uri="{FF2B5EF4-FFF2-40B4-BE49-F238E27FC236}">
                  <a16:creationId xmlns:a16="http://schemas.microsoft.com/office/drawing/2014/main" id="{88391FA3-1F10-94F0-EEBB-6B49C470180C}"/>
                </a:ext>
              </a:extLst>
            </xdr:cNvPr>
            <xdr:cNvCxnSpPr/>
          </xdr:nvCxnSpPr>
          <xdr:spPr>
            <a:xfrm>
              <a:off x="8503070" y="1475491"/>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1" name="Straight Connector 90">
              <a:extLst>
                <a:ext uri="{FF2B5EF4-FFF2-40B4-BE49-F238E27FC236}">
                  <a16:creationId xmlns:a16="http://schemas.microsoft.com/office/drawing/2014/main" id="{A0DA5ED6-C30E-DF5A-B2BB-56B1549EF204}"/>
                </a:ext>
              </a:extLst>
            </xdr:cNvPr>
            <xdr:cNvCxnSpPr/>
          </xdr:nvCxnSpPr>
          <xdr:spPr>
            <a:xfrm>
              <a:off x="8516098" y="1759419"/>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2" name="TextBox 12">
              <a:extLst>
                <a:ext uri="{FF2B5EF4-FFF2-40B4-BE49-F238E27FC236}">
                  <a16:creationId xmlns:a16="http://schemas.microsoft.com/office/drawing/2014/main" id="{90D05638-6634-A950-6379-45C1D395B36A}"/>
                </a:ext>
              </a:extLst>
            </xdr:cNvPr>
            <xdr:cNvSpPr txBox="1"/>
          </xdr:nvSpPr>
          <xdr:spPr>
            <a:xfrm>
              <a:off x="8725331" y="82426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 event</a:t>
              </a:r>
            </a:p>
          </xdr:txBody>
        </xdr:sp>
        <xdr:cxnSp macro="">
          <xdr:nvCxnSpPr>
            <xdr:cNvPr id="93" name="Straight Connector 92">
              <a:extLst>
                <a:ext uri="{FF2B5EF4-FFF2-40B4-BE49-F238E27FC236}">
                  <a16:creationId xmlns:a16="http://schemas.microsoft.com/office/drawing/2014/main" id="{A0B8394E-7D87-5B61-A1EA-F360518694BD}"/>
                </a:ext>
              </a:extLst>
            </xdr:cNvPr>
            <xdr:cNvCxnSpPr>
              <a:cxnSpLocks/>
            </xdr:cNvCxnSpPr>
          </xdr:nvCxnSpPr>
          <xdr:spPr>
            <a:xfrm>
              <a:off x="8509000" y="1192387"/>
              <a:ext cx="221699" cy="5694"/>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4" name="TextBox 12">
              <a:extLst>
                <a:ext uri="{FF2B5EF4-FFF2-40B4-BE49-F238E27FC236}">
                  <a16:creationId xmlns:a16="http://schemas.microsoft.com/office/drawing/2014/main" id="{3160E802-D226-5011-B08C-8C95E4BD13A7}"/>
                </a:ext>
              </a:extLst>
            </xdr:cNvPr>
            <xdr:cNvSpPr txBox="1"/>
          </xdr:nvSpPr>
          <xdr:spPr>
            <a:xfrm>
              <a:off x="8732558" y="109047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GB" sz="900">
                  <a:solidFill>
                    <a:schemeClr val="dk1"/>
                  </a:solidFill>
                  <a:latin typeface="+mn-lt"/>
                  <a:ea typeface="+mn-ea"/>
                  <a:cs typeface="+mn-cs"/>
                </a:rPr>
                <a:t>MI</a:t>
              </a:r>
            </a:p>
          </xdr:txBody>
        </xdr:sp>
        <xdr:sp macro="" textlink="">
          <xdr:nvSpPr>
            <xdr:cNvPr id="95" name="TextBox 12">
              <a:extLst>
                <a:ext uri="{FF2B5EF4-FFF2-40B4-BE49-F238E27FC236}">
                  <a16:creationId xmlns:a16="http://schemas.microsoft.com/office/drawing/2014/main" id="{33B3E53C-B5CB-6F69-1ADF-2B5C3A82E827}"/>
                </a:ext>
              </a:extLst>
            </xdr:cNvPr>
            <xdr:cNvSpPr txBox="1"/>
          </xdr:nvSpPr>
          <xdr:spPr>
            <a:xfrm>
              <a:off x="8724126" y="1372521"/>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Stroke</a:t>
              </a:r>
            </a:p>
          </xdr:txBody>
        </xdr:sp>
        <xdr:sp macro="" textlink="">
          <xdr:nvSpPr>
            <xdr:cNvPr id="96" name="TextBox 12">
              <a:extLst>
                <a:ext uri="{FF2B5EF4-FFF2-40B4-BE49-F238E27FC236}">
                  <a16:creationId xmlns:a16="http://schemas.microsoft.com/office/drawing/2014/main" id="{EB5902BA-DAA4-5C24-B711-8FA0FFFB6AB2}"/>
                </a:ext>
              </a:extLst>
            </xdr:cNvPr>
            <xdr:cNvSpPr txBox="1"/>
          </xdr:nvSpPr>
          <xdr:spPr>
            <a:xfrm>
              <a:off x="8737153" y="1645437"/>
              <a:ext cx="670883" cy="2087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Death</a:t>
              </a:r>
            </a:p>
          </xdr:txBody>
        </xdr:sp>
        <xdr:cxnSp macro="">
          <xdr:nvCxnSpPr>
            <xdr:cNvPr id="97" name="Straight Connector 13">
              <a:extLst>
                <a:ext uri="{FF2B5EF4-FFF2-40B4-BE49-F238E27FC236}">
                  <a16:creationId xmlns:a16="http://schemas.microsoft.com/office/drawing/2014/main" id="{5F615A8C-8CBC-511E-445E-AB9F61EEC072}"/>
                </a:ext>
              </a:extLst>
            </xdr:cNvPr>
            <xdr:cNvCxnSpPr/>
          </xdr:nvCxnSpPr>
          <xdr:spPr>
            <a:xfrm>
              <a:off x="8389055" y="1312334"/>
              <a:ext cx="126903" cy="27"/>
            </a:xfrm>
            <a:prstGeom prst="line">
              <a:avLst/>
            </a:prstGeom>
            <a:ln w="19050"/>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4</xdr:col>
      <xdr:colOff>318534</xdr:colOff>
      <xdr:row>26</xdr:row>
      <xdr:rowOff>61512</xdr:rowOff>
    </xdr:from>
    <xdr:to>
      <xdr:col>9</xdr:col>
      <xdr:colOff>88899</xdr:colOff>
      <xdr:row>32</xdr:row>
      <xdr:rowOff>116188</xdr:rowOff>
    </xdr:to>
    <xdr:grpSp>
      <xdr:nvGrpSpPr>
        <xdr:cNvPr id="98" name="Group 97">
          <a:extLst>
            <a:ext uri="{FF2B5EF4-FFF2-40B4-BE49-F238E27FC236}">
              <a16:creationId xmlns:a16="http://schemas.microsoft.com/office/drawing/2014/main" id="{2396510D-D19F-4C01-9F48-4CF1D0A9BD93}"/>
            </a:ext>
          </a:extLst>
        </xdr:cNvPr>
        <xdr:cNvGrpSpPr/>
      </xdr:nvGrpSpPr>
      <xdr:grpSpPr>
        <a:xfrm>
          <a:off x="3010934" y="5014512"/>
          <a:ext cx="3135865" cy="1197676"/>
          <a:chOff x="4464844" y="3149355"/>
          <a:chExt cx="3134380" cy="1232661"/>
        </a:xfrm>
      </xdr:grpSpPr>
      <xdr:sp macro="" textlink="">
        <xdr:nvSpPr>
          <xdr:cNvPr id="99" name="TextBox 12">
            <a:extLst>
              <a:ext uri="{FF2B5EF4-FFF2-40B4-BE49-F238E27FC236}">
                <a16:creationId xmlns:a16="http://schemas.microsoft.com/office/drawing/2014/main" id="{7F051D68-28DB-4981-9248-89D218DC39C3}"/>
              </a:ext>
            </a:extLst>
          </xdr:cNvPr>
          <xdr:cNvSpPr txBox="1"/>
        </xdr:nvSpPr>
        <xdr:spPr>
          <a:xfrm>
            <a:off x="4464844" y="3669881"/>
            <a:ext cx="1108595" cy="236882"/>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grpSp>
        <xdr:nvGrpSpPr>
          <xdr:cNvPr id="100" name="Group 99">
            <a:extLst>
              <a:ext uri="{FF2B5EF4-FFF2-40B4-BE49-F238E27FC236}">
                <a16:creationId xmlns:a16="http://schemas.microsoft.com/office/drawing/2014/main" id="{0D977950-5ED6-AD5F-0A22-C8281ABD4C9A}"/>
              </a:ext>
            </a:extLst>
          </xdr:cNvPr>
          <xdr:cNvGrpSpPr/>
        </xdr:nvGrpSpPr>
        <xdr:grpSpPr>
          <a:xfrm>
            <a:off x="5442641" y="3149355"/>
            <a:ext cx="2156583" cy="1232661"/>
            <a:chOff x="5442641" y="3149355"/>
            <a:chExt cx="2156583" cy="1232661"/>
          </a:xfrm>
        </xdr:grpSpPr>
        <xdr:sp macro="" textlink="">
          <xdr:nvSpPr>
            <xdr:cNvPr id="101" name="Oval 18">
              <a:extLst>
                <a:ext uri="{FF2B5EF4-FFF2-40B4-BE49-F238E27FC236}">
                  <a16:creationId xmlns:a16="http://schemas.microsoft.com/office/drawing/2014/main" id="{6375FEE3-5911-3D47-C14F-F25799843E20}"/>
                </a:ext>
              </a:extLst>
            </xdr:cNvPr>
            <xdr:cNvSpPr/>
          </xdr:nvSpPr>
          <xdr:spPr>
            <a:xfrm>
              <a:off x="5715070" y="3739389"/>
              <a:ext cx="107950" cy="106364"/>
            </a:xfrm>
            <a:prstGeom prst="ellipse">
              <a:avLst/>
            </a:prstGeom>
            <a:solidFill>
              <a:srgbClr val="5B9BD5"/>
            </a:solidFill>
            <a:ln w="12700" cap="flat" cmpd="sng" algn="ctr">
              <a:no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n-GB" sz="1100" b="0" i="0" u="none" strike="noStrike" kern="0" cap="none" spc="0" normalizeH="0" baseline="0" noProof="0">
                <a:ln>
                  <a:noFill/>
                </a:ln>
                <a:solidFill>
                  <a:sysClr val="window" lastClr="FFFFFF"/>
                </a:solidFill>
                <a:effectLst/>
                <a:uLnTx/>
                <a:uFillTx/>
                <a:latin typeface="Calibri" panose="020F0502020204030204"/>
                <a:ea typeface="+mn-ea"/>
                <a:cs typeface="+mn-cs"/>
              </a:endParaRPr>
            </a:p>
          </xdr:txBody>
        </xdr:sp>
        <xdr:grpSp>
          <xdr:nvGrpSpPr>
            <xdr:cNvPr id="102" name="Group 101">
              <a:extLst>
                <a:ext uri="{FF2B5EF4-FFF2-40B4-BE49-F238E27FC236}">
                  <a16:creationId xmlns:a16="http://schemas.microsoft.com/office/drawing/2014/main" id="{5124A0E3-3FE7-5090-B2D2-518B6770F0B9}"/>
                </a:ext>
              </a:extLst>
            </xdr:cNvPr>
            <xdr:cNvGrpSpPr/>
          </xdr:nvGrpSpPr>
          <xdr:grpSpPr>
            <a:xfrm>
              <a:off x="5442641" y="3149355"/>
              <a:ext cx="2156583" cy="1232661"/>
              <a:chOff x="3831328" y="2827886"/>
              <a:chExt cx="2156583" cy="1232661"/>
            </a:xfrm>
          </xdr:grpSpPr>
          <xdr:cxnSp macro="">
            <xdr:nvCxnSpPr>
              <xdr:cNvPr id="103" name="Straight Connector 13">
                <a:extLst>
                  <a:ext uri="{FF2B5EF4-FFF2-40B4-BE49-F238E27FC236}">
                    <a16:creationId xmlns:a16="http://schemas.microsoft.com/office/drawing/2014/main" id="{98D8A6EE-CFC1-0FB4-8431-E2FD279DE50F}"/>
                  </a:ext>
                </a:extLst>
              </xdr:cNvPr>
              <xdr:cNvCxnSpPr/>
            </xdr:nvCxnSpPr>
            <xdr:spPr>
              <a:xfrm>
                <a:off x="3831328" y="3475039"/>
                <a:ext cx="285750" cy="0"/>
              </a:xfrm>
              <a:prstGeom prst="line">
                <a:avLst/>
              </a:prstGeom>
              <a:noFill/>
              <a:ln w="19050" cap="flat" cmpd="sng" algn="ctr">
                <a:solidFill>
                  <a:srgbClr val="5B9BD5"/>
                </a:solidFill>
                <a:prstDash val="solid"/>
                <a:miter lim="800000"/>
              </a:ln>
              <a:effectLst/>
            </xdr:spPr>
          </xdr:cxnSp>
          <xdr:cxnSp macro="">
            <xdr:nvCxnSpPr>
              <xdr:cNvPr id="104" name="Straight Connector 103">
                <a:extLst>
                  <a:ext uri="{FF2B5EF4-FFF2-40B4-BE49-F238E27FC236}">
                    <a16:creationId xmlns:a16="http://schemas.microsoft.com/office/drawing/2014/main" id="{C8386FA0-3D65-7E7C-0DE3-C8996BD87903}"/>
                  </a:ext>
                </a:extLst>
              </xdr:cNvPr>
              <xdr:cNvCxnSpPr/>
            </xdr:nvCxnSpPr>
            <xdr:spPr>
              <a:xfrm>
                <a:off x="4150760" y="2917895"/>
                <a:ext cx="2485" cy="1051753"/>
              </a:xfrm>
              <a:prstGeom prst="line">
                <a:avLst/>
              </a:prstGeom>
              <a:noFill/>
              <a:ln w="19050" cap="flat" cmpd="sng" algn="ctr">
                <a:solidFill>
                  <a:srgbClr val="5B9BD5"/>
                </a:solidFill>
                <a:prstDash val="solid"/>
                <a:miter lim="800000"/>
              </a:ln>
              <a:effectLst/>
            </xdr:spPr>
          </xdr:cxnSp>
          <xdr:cxnSp macro="">
            <xdr:nvCxnSpPr>
              <xdr:cNvPr id="105" name="Straight Connector 104">
                <a:extLst>
                  <a:ext uri="{FF2B5EF4-FFF2-40B4-BE49-F238E27FC236}">
                    <a16:creationId xmlns:a16="http://schemas.microsoft.com/office/drawing/2014/main" id="{A13B2049-E9F7-8AA3-451D-0E8AB14C99A1}"/>
                  </a:ext>
                </a:extLst>
              </xdr:cNvPr>
              <xdr:cNvCxnSpPr/>
            </xdr:nvCxnSpPr>
            <xdr:spPr>
              <a:xfrm>
                <a:off x="4153245" y="2924312"/>
                <a:ext cx="202577" cy="0"/>
              </a:xfrm>
              <a:prstGeom prst="line">
                <a:avLst/>
              </a:prstGeom>
              <a:noFill/>
              <a:ln w="19050" cap="flat" cmpd="sng" algn="ctr">
                <a:solidFill>
                  <a:srgbClr val="5B9BD5"/>
                </a:solidFill>
                <a:prstDash val="solid"/>
                <a:miter lim="800000"/>
              </a:ln>
              <a:effectLst/>
            </xdr:spPr>
          </xdr:cxnSp>
          <xdr:cxnSp macro="">
            <xdr:nvCxnSpPr>
              <xdr:cNvPr id="106" name="Straight Connector 105">
                <a:extLst>
                  <a:ext uri="{FF2B5EF4-FFF2-40B4-BE49-F238E27FC236}">
                    <a16:creationId xmlns:a16="http://schemas.microsoft.com/office/drawing/2014/main" id="{B4493ADB-4E5C-D2C7-2BE8-913F1632402E}"/>
                  </a:ext>
                </a:extLst>
              </xdr:cNvPr>
              <xdr:cNvCxnSpPr/>
            </xdr:nvCxnSpPr>
            <xdr:spPr>
              <a:xfrm>
                <a:off x="4167601" y="3475313"/>
                <a:ext cx="202577" cy="0"/>
              </a:xfrm>
              <a:prstGeom prst="line">
                <a:avLst/>
              </a:prstGeom>
              <a:noFill/>
              <a:ln w="19050" cap="flat" cmpd="sng" algn="ctr">
                <a:solidFill>
                  <a:srgbClr val="5B9BD5"/>
                </a:solidFill>
                <a:prstDash val="solid"/>
                <a:miter lim="800000"/>
              </a:ln>
              <a:effectLst/>
            </xdr:spPr>
          </xdr:cxnSp>
          <xdr:cxnSp macro="">
            <xdr:nvCxnSpPr>
              <xdr:cNvPr id="107" name="Straight Connector 106">
                <a:extLst>
                  <a:ext uri="{FF2B5EF4-FFF2-40B4-BE49-F238E27FC236}">
                    <a16:creationId xmlns:a16="http://schemas.microsoft.com/office/drawing/2014/main" id="{C8F943AF-DB17-D68E-E53E-597370A95031}"/>
                  </a:ext>
                </a:extLst>
              </xdr:cNvPr>
              <xdr:cNvCxnSpPr/>
            </xdr:nvCxnSpPr>
            <xdr:spPr>
              <a:xfrm>
                <a:off x="4151036" y="3961916"/>
                <a:ext cx="202577" cy="0"/>
              </a:xfrm>
              <a:prstGeom prst="line">
                <a:avLst/>
              </a:prstGeom>
              <a:noFill/>
              <a:ln w="19050" cap="flat" cmpd="sng" algn="ctr">
                <a:solidFill>
                  <a:srgbClr val="5B9BD5"/>
                </a:solidFill>
                <a:prstDash val="solid"/>
                <a:miter lim="800000"/>
              </a:ln>
              <a:effectLst/>
            </xdr:spPr>
          </xdr:cxnSp>
          <xdr:sp macro="" textlink="">
            <xdr:nvSpPr>
              <xdr:cNvPr id="108" name="TextBox 12">
                <a:extLst>
                  <a:ext uri="{FF2B5EF4-FFF2-40B4-BE49-F238E27FC236}">
                    <a16:creationId xmlns:a16="http://schemas.microsoft.com/office/drawing/2014/main" id="{D6D49E1F-F8A2-37AB-DBD1-A0560D5B6735}"/>
                  </a:ext>
                </a:extLst>
              </xdr:cNvPr>
              <xdr:cNvSpPr txBox="1"/>
            </xdr:nvSpPr>
            <xdr:spPr>
              <a:xfrm>
                <a:off x="4367419" y="2827886"/>
                <a:ext cx="1172128" cy="201340"/>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clopidogrel + ASA</a:t>
                </a:r>
              </a:p>
            </xdr:txBody>
          </xdr:sp>
          <xdr:sp macro="" textlink="">
            <xdr:nvSpPr>
              <xdr:cNvPr id="109" name="TextBox 12">
                <a:extLst>
                  <a:ext uri="{FF2B5EF4-FFF2-40B4-BE49-F238E27FC236}">
                    <a16:creationId xmlns:a16="http://schemas.microsoft.com/office/drawing/2014/main" id="{C2E20633-3176-4BCD-680E-A49CF032D90B}"/>
                  </a:ext>
                </a:extLst>
              </xdr:cNvPr>
              <xdr:cNvSpPr txBox="1"/>
            </xdr:nvSpPr>
            <xdr:spPr>
              <a:xfrm>
                <a:off x="4381775" y="3378887"/>
                <a:ext cx="1172128" cy="201341"/>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ticagrelor + ASA</a:t>
                </a:r>
              </a:p>
            </xdr:txBody>
          </xdr:sp>
          <xdr:sp macro="" textlink="">
            <xdr:nvSpPr>
              <xdr:cNvPr id="110" name="TextBox 12">
                <a:extLst>
                  <a:ext uri="{FF2B5EF4-FFF2-40B4-BE49-F238E27FC236}">
                    <a16:creationId xmlns:a16="http://schemas.microsoft.com/office/drawing/2014/main" id="{7420EB7C-7A4B-6DA4-F636-739ECDD1ECD8}"/>
                  </a:ext>
                </a:extLst>
              </xdr:cNvPr>
              <xdr:cNvSpPr txBox="1"/>
            </xdr:nvSpPr>
            <xdr:spPr>
              <a:xfrm>
                <a:off x="4363001" y="3858106"/>
                <a:ext cx="1172128" cy="201339"/>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prasugrel + ASA</a:t>
                </a:r>
              </a:p>
            </xdr:txBody>
          </xdr:sp>
          <xdr:cxnSp macro="">
            <xdr:nvCxnSpPr>
              <xdr:cNvPr id="111" name="Straight Connector 110">
                <a:extLst>
                  <a:ext uri="{FF2B5EF4-FFF2-40B4-BE49-F238E27FC236}">
                    <a16:creationId xmlns:a16="http://schemas.microsoft.com/office/drawing/2014/main" id="{6DFAA646-D9E9-60EF-3F19-E93A91DC438B}"/>
                  </a:ext>
                </a:extLst>
              </xdr:cNvPr>
              <xdr:cNvCxnSpPr/>
            </xdr:nvCxnSpPr>
            <xdr:spPr>
              <a:xfrm>
                <a:off x="5529606" y="2925416"/>
                <a:ext cx="198782" cy="0"/>
              </a:xfrm>
              <a:prstGeom prst="line">
                <a:avLst/>
              </a:prstGeom>
              <a:noFill/>
              <a:ln w="19050" cap="flat" cmpd="sng" algn="ctr">
                <a:solidFill>
                  <a:srgbClr val="5B9BD5"/>
                </a:solidFill>
                <a:prstDash val="solid"/>
                <a:miter lim="800000"/>
              </a:ln>
              <a:effectLst/>
            </xdr:spPr>
          </xdr:cxnSp>
          <xdr:sp macro="" textlink="">
            <xdr:nvSpPr>
              <xdr:cNvPr id="112" name="Oval 17">
                <a:extLst>
                  <a:ext uri="{FF2B5EF4-FFF2-40B4-BE49-F238E27FC236}">
                    <a16:creationId xmlns:a16="http://schemas.microsoft.com/office/drawing/2014/main" id="{9B4FE2FF-D319-A52F-AD63-ADB4EF15232D}"/>
                  </a:ext>
                </a:extLst>
              </xdr:cNvPr>
              <xdr:cNvSpPr/>
            </xdr:nvSpPr>
            <xdr:spPr>
              <a:xfrm>
                <a:off x="5739985" y="2833411"/>
                <a:ext cx="228048" cy="202440"/>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3" name="Straight Connector 112">
                <a:extLst>
                  <a:ext uri="{FF2B5EF4-FFF2-40B4-BE49-F238E27FC236}">
                    <a16:creationId xmlns:a16="http://schemas.microsoft.com/office/drawing/2014/main" id="{68C95C1B-A028-B67A-C40D-2DEEE952E19F}"/>
                  </a:ext>
                </a:extLst>
              </xdr:cNvPr>
              <xdr:cNvCxnSpPr/>
            </xdr:nvCxnSpPr>
            <xdr:spPr>
              <a:xfrm>
                <a:off x="5549484" y="3481939"/>
                <a:ext cx="198782" cy="0"/>
              </a:xfrm>
              <a:prstGeom prst="line">
                <a:avLst/>
              </a:prstGeom>
              <a:noFill/>
              <a:ln w="19050" cap="flat" cmpd="sng" algn="ctr">
                <a:solidFill>
                  <a:srgbClr val="5B9BD5"/>
                </a:solidFill>
                <a:prstDash val="solid"/>
                <a:miter lim="800000"/>
              </a:ln>
              <a:effectLst/>
            </xdr:spPr>
          </xdr:cxnSp>
          <xdr:sp macro="" textlink="">
            <xdr:nvSpPr>
              <xdr:cNvPr id="114" name="Oval 17">
                <a:extLst>
                  <a:ext uri="{FF2B5EF4-FFF2-40B4-BE49-F238E27FC236}">
                    <a16:creationId xmlns:a16="http://schemas.microsoft.com/office/drawing/2014/main" id="{70B7BC9A-018A-CABA-6CFB-88D0F11A241C}"/>
                  </a:ext>
                </a:extLst>
              </xdr:cNvPr>
              <xdr:cNvSpPr/>
            </xdr:nvSpPr>
            <xdr:spPr>
              <a:xfrm>
                <a:off x="5759863" y="3389933"/>
                <a:ext cx="228048" cy="202441"/>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5" name="Straight Connector 114">
                <a:extLst>
                  <a:ext uri="{FF2B5EF4-FFF2-40B4-BE49-F238E27FC236}">
                    <a16:creationId xmlns:a16="http://schemas.microsoft.com/office/drawing/2014/main" id="{D790FFDD-5179-4BB9-0DF1-9857FDB77DF0}"/>
                  </a:ext>
                </a:extLst>
              </xdr:cNvPr>
              <xdr:cNvCxnSpPr/>
            </xdr:nvCxnSpPr>
            <xdr:spPr>
              <a:xfrm>
                <a:off x="5536232" y="3949768"/>
                <a:ext cx="198782" cy="0"/>
              </a:xfrm>
              <a:prstGeom prst="line">
                <a:avLst/>
              </a:prstGeom>
              <a:noFill/>
              <a:ln w="19050" cap="flat" cmpd="sng" algn="ctr">
                <a:solidFill>
                  <a:srgbClr val="5B9BD5"/>
                </a:solidFill>
                <a:prstDash val="solid"/>
                <a:miter lim="800000"/>
              </a:ln>
              <a:effectLst/>
            </xdr:spPr>
          </xdr:cxnSp>
          <xdr:sp macro="" textlink="">
            <xdr:nvSpPr>
              <xdr:cNvPr id="116" name="Oval 17">
                <a:extLst>
                  <a:ext uri="{FF2B5EF4-FFF2-40B4-BE49-F238E27FC236}">
                    <a16:creationId xmlns:a16="http://schemas.microsoft.com/office/drawing/2014/main" id="{DB92DE62-3277-4370-D291-91B3297A7A9A}"/>
                  </a:ext>
                </a:extLst>
              </xdr:cNvPr>
              <xdr:cNvSpPr/>
            </xdr:nvSpPr>
            <xdr:spPr>
              <a:xfrm>
                <a:off x="5746611" y="3858108"/>
                <a:ext cx="228048" cy="202439"/>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grpSp>
      </xdr:grpSp>
    </xdr:grpSp>
    <xdr:clientData/>
  </xdr:twoCellAnchor>
  <xdr:twoCellAnchor>
    <xdr:from>
      <xdr:col>10</xdr:col>
      <xdr:colOff>577331</xdr:colOff>
      <xdr:row>9</xdr:row>
      <xdr:rowOff>167107</xdr:rowOff>
    </xdr:from>
    <xdr:to>
      <xdr:col>11</xdr:col>
      <xdr:colOff>407972</xdr:colOff>
      <xdr:row>11</xdr:row>
      <xdr:rowOff>5556</xdr:rowOff>
    </xdr:to>
    <xdr:grpSp>
      <xdr:nvGrpSpPr>
        <xdr:cNvPr id="124" name="Group 123">
          <a:extLst>
            <a:ext uri="{FF2B5EF4-FFF2-40B4-BE49-F238E27FC236}">
              <a16:creationId xmlns:a16="http://schemas.microsoft.com/office/drawing/2014/main" id="{04DB5BDE-15D0-45AA-A24C-311EB2D5DB09}"/>
            </a:ext>
          </a:extLst>
        </xdr:cNvPr>
        <xdr:cNvGrpSpPr/>
      </xdr:nvGrpSpPr>
      <xdr:grpSpPr>
        <a:xfrm>
          <a:off x="7308331" y="1881607"/>
          <a:ext cx="503741" cy="219449"/>
          <a:chOff x="5547528" y="2332836"/>
          <a:chExt cx="438427" cy="206643"/>
        </a:xfrm>
      </xdr:grpSpPr>
      <xdr:cxnSp macro="">
        <xdr:nvCxnSpPr>
          <xdr:cNvPr id="125" name="Straight Connector 124">
            <a:extLst>
              <a:ext uri="{FF2B5EF4-FFF2-40B4-BE49-F238E27FC236}">
                <a16:creationId xmlns:a16="http://schemas.microsoft.com/office/drawing/2014/main" id="{BA712F03-077D-B000-EE17-D89A278540E0}"/>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6" name="Oval 17">
            <a:extLst>
              <a:ext uri="{FF2B5EF4-FFF2-40B4-BE49-F238E27FC236}">
                <a16:creationId xmlns:a16="http://schemas.microsoft.com/office/drawing/2014/main" id="{1F0027D3-3396-8E49-EF0F-67A9686ECE9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11</xdr:col>
      <xdr:colOff>131017</xdr:colOff>
      <xdr:row>14</xdr:row>
      <xdr:rowOff>65506</xdr:rowOff>
    </xdr:from>
    <xdr:to>
      <xdr:col>11</xdr:col>
      <xdr:colOff>569444</xdr:colOff>
      <xdr:row>15</xdr:row>
      <xdr:rowOff>85384</xdr:rowOff>
    </xdr:to>
    <xdr:grpSp>
      <xdr:nvGrpSpPr>
        <xdr:cNvPr id="127" name="Group 126">
          <a:extLst>
            <a:ext uri="{FF2B5EF4-FFF2-40B4-BE49-F238E27FC236}">
              <a16:creationId xmlns:a16="http://schemas.microsoft.com/office/drawing/2014/main" id="{1BF015FC-19A8-4821-BD68-1B1F13040B7A}"/>
            </a:ext>
          </a:extLst>
        </xdr:cNvPr>
        <xdr:cNvGrpSpPr/>
      </xdr:nvGrpSpPr>
      <xdr:grpSpPr>
        <a:xfrm>
          <a:off x="7535117" y="2732506"/>
          <a:ext cx="438427" cy="210378"/>
          <a:chOff x="5547528" y="2332836"/>
          <a:chExt cx="438427" cy="206643"/>
        </a:xfrm>
      </xdr:grpSpPr>
      <xdr:cxnSp macro="">
        <xdr:nvCxnSpPr>
          <xdr:cNvPr id="128" name="Straight Connector 127">
            <a:extLst>
              <a:ext uri="{FF2B5EF4-FFF2-40B4-BE49-F238E27FC236}">
                <a16:creationId xmlns:a16="http://schemas.microsoft.com/office/drawing/2014/main" id="{CBD9AFD0-3806-AD27-172F-DEEA475D730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9" name="Oval 17">
            <a:extLst>
              <a:ext uri="{FF2B5EF4-FFF2-40B4-BE49-F238E27FC236}">
                <a16:creationId xmlns:a16="http://schemas.microsoft.com/office/drawing/2014/main" id="{7B1D524A-0BA1-5784-26B9-B1969AAB74D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9</xdr:col>
      <xdr:colOff>491077</xdr:colOff>
      <xdr:row>9</xdr:row>
      <xdr:rowOff>127000</xdr:rowOff>
    </xdr:from>
    <xdr:to>
      <xdr:col>10</xdr:col>
      <xdr:colOff>571500</xdr:colOff>
      <xdr:row>12</xdr:row>
      <xdr:rowOff>27213</xdr:rowOff>
    </xdr:to>
    <xdr:sp macro="" textlink="">
      <xdr:nvSpPr>
        <xdr:cNvPr id="136" name="TextBox 12">
          <a:extLst>
            <a:ext uri="{FF2B5EF4-FFF2-40B4-BE49-F238E27FC236}">
              <a16:creationId xmlns:a16="http://schemas.microsoft.com/office/drawing/2014/main" id="{6D6E8888-F880-44E3-9FEC-40806286378F}"/>
            </a:ext>
          </a:extLst>
        </xdr:cNvPr>
        <xdr:cNvSpPr txBox="1"/>
      </xdr:nvSpPr>
      <xdr:spPr>
        <a:xfrm>
          <a:off x="5979291" y="1759857"/>
          <a:ext cx="688209" cy="4444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prasugrel</a:t>
          </a:r>
          <a:r>
            <a:rPr lang="en-GB" sz="900" baseline="0"/>
            <a:t> +ASA</a:t>
          </a:r>
          <a:endParaRPr lang="en-GB" sz="900"/>
        </a:p>
      </xdr:txBody>
    </xdr:sp>
    <xdr:clientData/>
  </xdr:twoCellAnchor>
  <xdr:twoCellAnchor>
    <xdr:from>
      <xdr:col>9</xdr:col>
      <xdr:colOff>189906</xdr:colOff>
      <xdr:row>14</xdr:row>
      <xdr:rowOff>14513</xdr:rowOff>
    </xdr:from>
    <xdr:to>
      <xdr:col>11</xdr:col>
      <xdr:colOff>130426</xdr:colOff>
      <xdr:row>15</xdr:row>
      <xdr:rowOff>105229</xdr:rowOff>
    </xdr:to>
    <xdr:sp macro="" textlink="">
      <xdr:nvSpPr>
        <xdr:cNvPr id="137" name="TextBox 12">
          <a:extLst>
            <a:ext uri="{FF2B5EF4-FFF2-40B4-BE49-F238E27FC236}">
              <a16:creationId xmlns:a16="http://schemas.microsoft.com/office/drawing/2014/main" id="{8B184925-C50C-46BC-A5BE-AC5BA1F17CF9}"/>
            </a:ext>
          </a:extLst>
        </xdr:cNvPr>
        <xdr:cNvSpPr txBox="1"/>
      </xdr:nvSpPr>
      <xdr:spPr>
        <a:xfrm>
          <a:off x="5678120" y="2554513"/>
          <a:ext cx="1156092" cy="2721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Clopidogrel </a:t>
          </a:r>
        </a:p>
      </xdr:txBody>
    </xdr:sp>
    <xdr:clientData/>
  </xdr:twoCellAnchor>
  <xdr:twoCellAnchor>
    <xdr:from>
      <xdr:col>4</xdr:col>
      <xdr:colOff>315686</xdr:colOff>
      <xdr:row>21</xdr:row>
      <xdr:rowOff>170544</xdr:rowOff>
    </xdr:from>
    <xdr:to>
      <xdr:col>6</xdr:col>
      <xdr:colOff>415472</xdr:colOff>
      <xdr:row>23</xdr:row>
      <xdr:rowOff>97972</xdr:rowOff>
    </xdr:to>
    <xdr:sp macro="" textlink="">
      <xdr:nvSpPr>
        <xdr:cNvPr id="142" name="TextBox 12">
          <a:extLst>
            <a:ext uri="{FF2B5EF4-FFF2-40B4-BE49-F238E27FC236}">
              <a16:creationId xmlns:a16="http://schemas.microsoft.com/office/drawing/2014/main" id="{4E01B28C-A65E-4468-A45F-EE7A81DD4BCD}"/>
            </a:ext>
          </a:extLst>
        </xdr:cNvPr>
        <xdr:cNvSpPr txBox="1"/>
      </xdr:nvSpPr>
      <xdr:spPr>
        <a:xfrm>
          <a:off x="2755900" y="3617687"/>
          <a:ext cx="1324429" cy="2902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L -Test</a:t>
          </a:r>
        </a:p>
      </xdr:txBody>
    </xdr:sp>
    <xdr:clientData/>
  </xdr:twoCellAnchor>
  <xdr:twoCellAnchor>
    <xdr:from>
      <xdr:col>4</xdr:col>
      <xdr:colOff>131422</xdr:colOff>
      <xdr:row>29</xdr:row>
      <xdr:rowOff>135664</xdr:rowOff>
    </xdr:from>
    <xdr:to>
      <xdr:col>4</xdr:col>
      <xdr:colOff>341870</xdr:colOff>
      <xdr:row>29</xdr:row>
      <xdr:rowOff>136523</xdr:rowOff>
    </xdr:to>
    <xdr:cxnSp macro="">
      <xdr:nvCxnSpPr>
        <xdr:cNvPr id="143" name="Straight Connector 7">
          <a:extLst>
            <a:ext uri="{FF2B5EF4-FFF2-40B4-BE49-F238E27FC236}">
              <a16:creationId xmlns:a16="http://schemas.microsoft.com/office/drawing/2014/main" id="{C43BA9E9-D307-43FB-B202-1B02873F3490}"/>
            </a:ext>
          </a:extLst>
        </xdr:cNvPr>
        <xdr:cNvCxnSpPr/>
      </xdr:nvCxnSpPr>
      <xdr:spPr>
        <a:xfrm flipV="1">
          <a:off x="2571636" y="5034235"/>
          <a:ext cx="210448" cy="85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437367</xdr:colOff>
      <xdr:row>22</xdr:row>
      <xdr:rowOff>67632</xdr:rowOff>
    </xdr:from>
    <xdr:to>
      <xdr:col>7</xdr:col>
      <xdr:colOff>336645</xdr:colOff>
      <xdr:row>23</xdr:row>
      <xdr:rowOff>44836</xdr:rowOff>
    </xdr:to>
    <xdr:grpSp>
      <xdr:nvGrpSpPr>
        <xdr:cNvPr id="144" name="Group 143">
          <a:extLst>
            <a:ext uri="{FF2B5EF4-FFF2-40B4-BE49-F238E27FC236}">
              <a16:creationId xmlns:a16="http://schemas.microsoft.com/office/drawing/2014/main" id="{7EA4DE6B-C8C9-495D-8FAD-48656F2878D2}"/>
            </a:ext>
          </a:extLst>
        </xdr:cNvPr>
        <xdr:cNvGrpSpPr/>
      </xdr:nvGrpSpPr>
      <xdr:grpSpPr>
        <a:xfrm>
          <a:off x="4475967" y="4258632"/>
          <a:ext cx="572378" cy="167704"/>
          <a:chOff x="3103854" y="2409473"/>
          <a:chExt cx="610020" cy="107732"/>
        </a:xfrm>
      </xdr:grpSpPr>
      <xdr:cxnSp macro="">
        <xdr:nvCxnSpPr>
          <xdr:cNvPr id="145" name="Straight Connector 13">
            <a:extLst>
              <a:ext uri="{FF2B5EF4-FFF2-40B4-BE49-F238E27FC236}">
                <a16:creationId xmlns:a16="http://schemas.microsoft.com/office/drawing/2014/main" id="{B45DAA75-4725-C079-8B3A-A6CEA1474EF0}"/>
              </a:ext>
            </a:extLst>
          </xdr:cNvPr>
          <xdr:cNvCxnSpPr/>
        </xdr:nvCxnSpPr>
        <xdr:spPr>
          <a:xfrm>
            <a:off x="3103854" y="2463710"/>
            <a:ext cx="501067" cy="315"/>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46" name="Oval 16">
            <a:extLst>
              <a:ext uri="{FF2B5EF4-FFF2-40B4-BE49-F238E27FC236}">
                <a16:creationId xmlns:a16="http://schemas.microsoft.com/office/drawing/2014/main" id="{0CE5E1C5-96C0-BBF9-1B49-235B40B01B57}"/>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6</xdr:col>
      <xdr:colOff>498929</xdr:colOff>
      <xdr:row>4</xdr:row>
      <xdr:rowOff>18144</xdr:rowOff>
    </xdr:from>
    <xdr:to>
      <xdr:col>16</xdr:col>
      <xdr:colOff>462643</xdr:colOff>
      <xdr:row>20</xdr:row>
      <xdr:rowOff>163287</xdr:rowOff>
    </xdr:to>
    <xdr:sp macro="" textlink="">
      <xdr:nvSpPr>
        <xdr:cNvPr id="147" name="Rectangle 146">
          <a:extLst>
            <a:ext uri="{FF2B5EF4-FFF2-40B4-BE49-F238E27FC236}">
              <a16:creationId xmlns:a16="http://schemas.microsoft.com/office/drawing/2014/main" id="{97EDB3F3-5BB8-4335-A09A-7DB7AC8077AD}"/>
            </a:ext>
          </a:extLst>
        </xdr:cNvPr>
        <xdr:cNvSpPr/>
      </xdr:nvSpPr>
      <xdr:spPr>
        <a:xfrm>
          <a:off x="4163786" y="381001"/>
          <a:ext cx="6041571" cy="3048000"/>
        </a:xfrm>
        <a:prstGeom prst="rect">
          <a:avLst/>
        </a:prstGeom>
        <a:noFill/>
        <a:ln w="19050">
          <a:solidFill>
            <a:srgbClr val="00B05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kern="1200"/>
        </a:p>
      </xdr:txBody>
    </xdr:sp>
    <xdr:clientData/>
  </xdr:twoCellAnchor>
  <xdr:twoCellAnchor>
    <xdr:from>
      <xdr:col>6</xdr:col>
      <xdr:colOff>362858</xdr:colOff>
      <xdr:row>5</xdr:row>
      <xdr:rowOff>0</xdr:rowOff>
    </xdr:from>
    <xdr:to>
      <xdr:col>7</xdr:col>
      <xdr:colOff>36286</xdr:colOff>
      <xdr:row>6</xdr:row>
      <xdr:rowOff>136072</xdr:rowOff>
    </xdr:to>
    <xdr:sp macro="" textlink="">
      <xdr:nvSpPr>
        <xdr:cNvPr id="148" name="Oval 147">
          <a:extLst>
            <a:ext uri="{FF2B5EF4-FFF2-40B4-BE49-F238E27FC236}">
              <a16:creationId xmlns:a16="http://schemas.microsoft.com/office/drawing/2014/main" id="{1ED675A8-4C66-F561-4F4D-45BF91498686}"/>
            </a:ext>
          </a:extLst>
        </xdr:cNvPr>
        <xdr:cNvSpPr/>
      </xdr:nvSpPr>
      <xdr:spPr>
        <a:xfrm>
          <a:off x="4027715" y="544286"/>
          <a:ext cx="281214" cy="317500"/>
        </a:xfrm>
        <a:prstGeom prst="ellipse">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GB" sz="1100" kern="1200"/>
            <a:t>A</a:t>
          </a:r>
        </a:p>
      </xdr:txBody>
    </xdr:sp>
    <xdr:clientData/>
  </xdr:twoCellAnchor>
  <xdr:twoCellAnchor>
    <xdr:from>
      <xdr:col>7</xdr:col>
      <xdr:colOff>224973</xdr:colOff>
      <xdr:row>21</xdr:row>
      <xdr:rowOff>161473</xdr:rowOff>
    </xdr:from>
    <xdr:to>
      <xdr:col>7</xdr:col>
      <xdr:colOff>506187</xdr:colOff>
      <xdr:row>23</xdr:row>
      <xdr:rowOff>116116</xdr:rowOff>
    </xdr:to>
    <xdr:sp macro="" textlink="">
      <xdr:nvSpPr>
        <xdr:cNvPr id="149" name="Oval 148">
          <a:extLst>
            <a:ext uri="{FF2B5EF4-FFF2-40B4-BE49-F238E27FC236}">
              <a16:creationId xmlns:a16="http://schemas.microsoft.com/office/drawing/2014/main" id="{30800672-EBA2-4C8D-869E-3D97569AA02C}"/>
            </a:ext>
          </a:extLst>
        </xdr:cNvPr>
        <xdr:cNvSpPr/>
      </xdr:nvSpPr>
      <xdr:spPr>
        <a:xfrm>
          <a:off x="4497616" y="3971473"/>
          <a:ext cx="281214" cy="317500"/>
        </a:xfrm>
        <a:prstGeom prst="ellipse">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GB" sz="1100" kern="1200"/>
            <a:t>A</a:t>
          </a:r>
        </a:p>
      </xdr:txBody>
    </xdr:sp>
    <xdr:clientData/>
  </xdr:twoCellAnchor>
  <xdr:twoCellAnchor>
    <xdr:from>
      <xdr:col>11</xdr:col>
      <xdr:colOff>571500</xdr:colOff>
      <xdr:row>4</xdr:row>
      <xdr:rowOff>154213</xdr:rowOff>
    </xdr:from>
    <xdr:to>
      <xdr:col>12</xdr:col>
      <xdr:colOff>234044</xdr:colOff>
      <xdr:row>6</xdr:row>
      <xdr:rowOff>25399</xdr:rowOff>
    </xdr:to>
    <xdr:sp macro="" textlink="">
      <xdr:nvSpPr>
        <xdr:cNvPr id="150" name="Oval 149">
          <a:extLst>
            <a:ext uri="{FF2B5EF4-FFF2-40B4-BE49-F238E27FC236}">
              <a16:creationId xmlns:a16="http://schemas.microsoft.com/office/drawing/2014/main" id="{4AF38234-5D99-43F8-AADC-8276AA6C7803}"/>
            </a:ext>
          </a:extLst>
        </xdr:cNvPr>
        <xdr:cNvSpPr/>
      </xdr:nvSpPr>
      <xdr:spPr>
        <a:xfrm>
          <a:off x="7275286" y="517070"/>
          <a:ext cx="270329" cy="234043"/>
        </a:xfrm>
        <a:prstGeom prst="ellipse">
          <a:avLst/>
        </a:prstGeom>
        <a:solidFill>
          <a:sysClr val="window" lastClr="FFFFFF"/>
        </a:solidFill>
        <a:ln>
          <a:solidFill>
            <a:srgbClr val="FFC000"/>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GB" sz="1100" kern="1200"/>
            <a:t>B</a:t>
          </a:r>
        </a:p>
      </xdr:txBody>
    </xdr:sp>
    <xdr:clientData/>
  </xdr:twoCellAnchor>
  <xdr:twoCellAnchor>
    <xdr:from>
      <xdr:col>9</xdr:col>
      <xdr:colOff>190906</xdr:colOff>
      <xdr:row>7</xdr:row>
      <xdr:rowOff>100821</xdr:rowOff>
    </xdr:from>
    <xdr:to>
      <xdr:col>9</xdr:col>
      <xdr:colOff>476656</xdr:colOff>
      <xdr:row>7</xdr:row>
      <xdr:rowOff>100821</xdr:rowOff>
    </xdr:to>
    <xdr:cxnSp macro="">
      <xdr:nvCxnSpPr>
        <xdr:cNvPr id="4" name="Straight Connector 13">
          <a:extLst>
            <a:ext uri="{FF2B5EF4-FFF2-40B4-BE49-F238E27FC236}">
              <a16:creationId xmlns:a16="http://schemas.microsoft.com/office/drawing/2014/main" id="{9B7D4119-4859-4866-B4A9-2F2FA8279FFD}"/>
            </a:ext>
          </a:extLst>
        </xdr:cNvPr>
        <xdr:cNvCxnSpPr/>
      </xdr:nvCxnSpPr>
      <xdr:spPr>
        <a:xfrm>
          <a:off x="5679120" y="137082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202607</xdr:colOff>
      <xdr:row>10</xdr:row>
      <xdr:rowOff>108855</xdr:rowOff>
    </xdr:from>
    <xdr:to>
      <xdr:col>9</xdr:col>
      <xdr:colOff>488357</xdr:colOff>
      <xdr:row>10</xdr:row>
      <xdr:rowOff>108855</xdr:rowOff>
    </xdr:to>
    <xdr:cxnSp macro="">
      <xdr:nvCxnSpPr>
        <xdr:cNvPr id="6" name="Straight Connector 13">
          <a:extLst>
            <a:ext uri="{FF2B5EF4-FFF2-40B4-BE49-F238E27FC236}">
              <a16:creationId xmlns:a16="http://schemas.microsoft.com/office/drawing/2014/main" id="{70D75DB8-38E7-4973-931B-26CD4C7A083A}"/>
            </a:ext>
          </a:extLst>
        </xdr:cNvPr>
        <xdr:cNvCxnSpPr/>
      </xdr:nvCxnSpPr>
      <xdr:spPr>
        <a:xfrm>
          <a:off x="5690821" y="192314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566445</xdr:colOff>
      <xdr:row>7</xdr:row>
      <xdr:rowOff>2007</xdr:rowOff>
    </xdr:from>
    <xdr:to>
      <xdr:col>11</xdr:col>
      <xdr:colOff>397086</xdr:colOff>
      <xdr:row>8</xdr:row>
      <xdr:rowOff>21884</xdr:rowOff>
    </xdr:to>
    <xdr:grpSp>
      <xdr:nvGrpSpPr>
        <xdr:cNvPr id="65" name="Group 64">
          <a:extLst>
            <a:ext uri="{FF2B5EF4-FFF2-40B4-BE49-F238E27FC236}">
              <a16:creationId xmlns:a16="http://schemas.microsoft.com/office/drawing/2014/main" id="{31F936AE-E8D6-4A7A-AC8F-421F64107134}"/>
            </a:ext>
          </a:extLst>
        </xdr:cNvPr>
        <xdr:cNvGrpSpPr/>
      </xdr:nvGrpSpPr>
      <xdr:grpSpPr>
        <a:xfrm>
          <a:off x="7297445" y="1335507"/>
          <a:ext cx="503741" cy="210377"/>
          <a:chOff x="5547528" y="2332836"/>
          <a:chExt cx="438427" cy="206643"/>
        </a:xfrm>
      </xdr:grpSpPr>
      <xdr:cxnSp macro="">
        <xdr:nvCxnSpPr>
          <xdr:cNvPr id="67" name="Straight Connector 66">
            <a:extLst>
              <a:ext uri="{FF2B5EF4-FFF2-40B4-BE49-F238E27FC236}">
                <a16:creationId xmlns:a16="http://schemas.microsoft.com/office/drawing/2014/main" id="{3EABAE48-BE47-77D3-A8AB-95EC31BC45A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68" name="Oval 17">
            <a:extLst>
              <a:ext uri="{FF2B5EF4-FFF2-40B4-BE49-F238E27FC236}">
                <a16:creationId xmlns:a16="http://schemas.microsoft.com/office/drawing/2014/main" id="{02DFEF23-12EE-309A-A99A-5D77FCD5489A}"/>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257175</xdr:colOff>
      <xdr:row>28</xdr:row>
      <xdr:rowOff>171450</xdr:rowOff>
    </xdr:from>
    <xdr:to>
      <xdr:col>7</xdr:col>
      <xdr:colOff>358775</xdr:colOff>
      <xdr:row>43</xdr:row>
      <xdr:rowOff>152400</xdr:rowOff>
    </xdr:to>
    <xdr:graphicFrame macro="">
      <xdr:nvGraphicFramePr>
        <xdr:cNvPr id="4" name="Chart 3">
          <a:extLst>
            <a:ext uri="{FF2B5EF4-FFF2-40B4-BE49-F238E27FC236}">
              <a16:creationId xmlns:a16="http://schemas.microsoft.com/office/drawing/2014/main" id="{54500561-E9EA-B936-DE4E-9E08B09289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Alireza Mahboub-Ahari" id="{106EFA12-6B9C-47C0-8310-BC16D40EDE2F}" userId="S::alireza.mahboub-ahari@manchester.ac.uk::88d9355c-4b7e-49eb-957c-d4205038e1f5" providerId="AD"/>
</personList>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6">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X2" dT="2025-01-22T10:31:58.63" personId="{106EFA12-6B9C-47C0-8310-BC16D40EDE2F}" id="{77662616-55B5-4DAB-9456-243F05F042AB}">
    <text xml:space="preserve">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ext>
  </threadedComment>
</ThreadedComments>
</file>

<file path=xl/worksheets/_rels/sheet2.xml.rels><?xml version="1.0" encoding="UTF-8" standalone="yes"?>
<Relationships xmlns="http://schemas.openxmlformats.org/package/2006/relationships"><Relationship Id="rId8" Type="http://schemas.openxmlformats.org/officeDocument/2006/relationships/hyperlink" Target="https://doi.org/10.1016/j.jval.2019.08.002" TargetMode="External"/><Relationship Id="rId13" Type="http://schemas.openxmlformats.org/officeDocument/2006/relationships/hyperlink" Target="https://ovidsp.ovid.com/ovidweb.cgi?T=JS&amp;CSC=Y&amp;NEWS=N&amp;PAGE=fulltext&amp;D=med16&amp;DO=10.1007%2fs10557-019-06896-8" TargetMode="External"/><Relationship Id="rId3" Type="http://schemas.openxmlformats.org/officeDocument/2006/relationships/hyperlink" Target="https://www.nature.com/articles/s41397-019-0069-1" TargetMode="External"/><Relationship Id="rId7" Type="http://schemas.openxmlformats.org/officeDocument/2006/relationships/hyperlink" Target="https://doi.org/10.1016/j.jval.2019.05.015" TargetMode="External"/><Relationship Id="rId12" Type="http://schemas.openxmlformats.org/officeDocument/2006/relationships/hyperlink" Target="https://ovidsp.ovid.com/ovidweb.cgi?T=JS&amp;CSC=Y&amp;NEWS=N&amp;PAGE=fulltext&amp;D=med19&amp;DO=10.1038%2fs41397-020-00204-6" TargetMode="External"/><Relationship Id="rId2" Type="http://schemas.openxmlformats.org/officeDocument/2006/relationships/hyperlink" Target="https://doi.org/10.1093/ehjqcco/qcac031" TargetMode="External"/><Relationship Id="rId1" Type="http://schemas.openxmlformats.org/officeDocument/2006/relationships/hyperlink" Target="https://doi.org/10.1016/j.ijcard.2021.01.044" TargetMode="External"/><Relationship Id="rId6" Type="http://schemas.openxmlformats.org/officeDocument/2006/relationships/hyperlink" Target="https://doi.org/10.2217/pgs-2019-0050" TargetMode="External"/><Relationship Id="rId11" Type="http://schemas.openxmlformats.org/officeDocument/2006/relationships/hyperlink" Target="https://ovidsp.ovid.com/ovidweb.cgi?T=JS&amp;CSC=Y&amp;NEWS=N&amp;PAGE=fulltext&amp;D=med11&amp;DO=10.7326%2fM13-1999" TargetMode="External"/><Relationship Id="rId5" Type="http://schemas.openxmlformats.org/officeDocument/2006/relationships/hyperlink" Target="https://ovidsp.ovid.com/ovidweb.cgi?T=JS&amp;CSC=Y&amp;NEWS=N&amp;PAGE=fulltext&amp;D=med21&amp;DO=10.1007%2fs40256-021-00496-4" TargetMode="External"/><Relationship Id="rId10" Type="http://schemas.openxmlformats.org/officeDocument/2006/relationships/hyperlink" Target="https://ovidsp.ovid.com/ovidweb.cgi?T=JS&amp;CSC=Y&amp;NEWS=N&amp;PAGE=fulltext&amp;D=med14&amp;DO=10.1007%2fs10557-016-6705-y" TargetMode="External"/><Relationship Id="rId4" Type="http://schemas.openxmlformats.org/officeDocument/2006/relationships/hyperlink" Target="https://doi.org/10.2217/pgs-2017-0075" TargetMode="External"/><Relationship Id="rId9" Type="http://schemas.openxmlformats.org/officeDocument/2006/relationships/hyperlink" Target="https://ovidsp.ovid.com/ovidweb.cgi?T=JS&amp;CSC=Y&amp;NEWS=N&amp;PAGE=fulltext&amp;D=med17&amp;DO=10.1038%2fs41397-020-0162-5" TargetMode="External"/><Relationship Id="rId14" Type="http://schemas.openxmlformats.org/officeDocument/2006/relationships/hyperlink" Target="https://ovidsp.ovid.com/ovidweb.cgi?T=JS&amp;CSC=Y&amp;NEWS=N&amp;PAGE=fulltext&amp;D=med15&amp;DO=10.1038%2ftpj.2016.94"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4.xml"/><Relationship Id="rId1" Type="http://schemas.openxmlformats.org/officeDocument/2006/relationships/printerSettings" Target="../printerSettings/printerSettings5.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9364B-F03A-48D8-A329-73967B2B802E}">
  <dimension ref="A1:P20"/>
  <sheetViews>
    <sheetView showGridLines="0" workbookViewId="0">
      <selection activeCell="A27" sqref="A27"/>
    </sheetView>
  </sheetViews>
  <sheetFormatPr baseColWidth="10" defaultColWidth="8.83203125" defaultRowHeight="15" x14ac:dyDescent="0.2"/>
  <cols>
    <col min="1" max="1" width="37.83203125" customWidth="1"/>
    <col min="2" max="2" width="7.83203125" customWidth="1"/>
  </cols>
  <sheetData>
    <row r="1" spans="1:16" x14ac:dyDescent="0.2">
      <c r="A1" s="1" t="s">
        <v>0</v>
      </c>
      <c r="B1" s="116" t="s">
        <v>1</v>
      </c>
      <c r="C1" s="116"/>
      <c r="D1" s="116"/>
      <c r="E1" s="116"/>
      <c r="F1" s="117" t="s">
        <v>2</v>
      </c>
      <c r="G1" s="117"/>
      <c r="H1" s="117"/>
      <c r="I1" s="117"/>
      <c r="J1" s="118" t="s">
        <v>3</v>
      </c>
      <c r="K1" s="118"/>
      <c r="L1" s="118"/>
      <c r="M1" s="119"/>
      <c r="N1" s="120" t="s">
        <v>4</v>
      </c>
      <c r="O1" s="121"/>
      <c r="P1" s="121"/>
    </row>
    <row r="2" spans="1:16" x14ac:dyDescent="0.2">
      <c r="A2" s="2" t="s">
        <v>5</v>
      </c>
      <c r="B2" s="3" t="s">
        <v>6</v>
      </c>
      <c r="C2" t="s">
        <v>7</v>
      </c>
      <c r="D2" s="3" t="s">
        <v>8</v>
      </c>
      <c r="E2" t="s">
        <v>9</v>
      </c>
      <c r="F2" s="3" t="s">
        <v>6</v>
      </c>
      <c r="G2" t="s">
        <v>7</v>
      </c>
      <c r="H2" s="3" t="s">
        <v>8</v>
      </c>
      <c r="I2" t="s">
        <v>9</v>
      </c>
      <c r="J2" s="3" t="s">
        <v>6</v>
      </c>
      <c r="K2" t="s">
        <v>7</v>
      </c>
      <c r="L2" s="3" t="s">
        <v>8</v>
      </c>
      <c r="M2" s="4" t="s">
        <v>9</v>
      </c>
      <c r="N2" s="3" t="s">
        <v>7</v>
      </c>
      <c r="O2" t="s">
        <v>8</v>
      </c>
      <c r="P2" s="3" t="s">
        <v>9</v>
      </c>
    </row>
    <row r="3" spans="1:16" x14ac:dyDescent="0.2">
      <c r="A3" s="5" t="s">
        <v>10</v>
      </c>
      <c r="B3" s="6"/>
      <c r="C3" s="7"/>
      <c r="M3" s="4"/>
    </row>
    <row r="4" spans="1:16" x14ac:dyDescent="0.2">
      <c r="A4" s="5" t="s">
        <v>11</v>
      </c>
      <c r="B4" s="8"/>
      <c r="C4" s="7"/>
      <c r="M4" s="4"/>
    </row>
    <row r="5" spans="1:16" x14ac:dyDescent="0.2">
      <c r="A5" s="5" t="s">
        <v>12</v>
      </c>
      <c r="B5" s="8"/>
      <c r="D5" s="7"/>
      <c r="E5" s="7"/>
      <c r="M5" s="4"/>
    </row>
    <row r="6" spans="1:16" x14ac:dyDescent="0.2">
      <c r="A6" s="5" t="s">
        <v>13</v>
      </c>
      <c r="B6" s="8"/>
      <c r="E6" s="7"/>
      <c r="M6" s="4"/>
    </row>
    <row r="7" spans="1:16" x14ac:dyDescent="0.2">
      <c r="A7" s="5" t="s">
        <v>14</v>
      </c>
      <c r="F7" s="9"/>
      <c r="G7" s="10"/>
      <c r="M7" s="4"/>
    </row>
    <row r="8" spans="1:16" x14ac:dyDescent="0.2">
      <c r="A8" s="5" t="s">
        <v>15</v>
      </c>
      <c r="G8" s="9"/>
      <c r="M8" s="4"/>
    </row>
    <row r="9" spans="1:16" x14ac:dyDescent="0.2">
      <c r="A9" s="5" t="s">
        <v>16</v>
      </c>
      <c r="H9" s="9"/>
      <c r="I9" s="9"/>
      <c r="J9" s="11"/>
      <c r="M9" s="4"/>
    </row>
    <row r="10" spans="1:16" x14ac:dyDescent="0.2">
      <c r="A10" s="5" t="s">
        <v>17</v>
      </c>
      <c r="J10" s="11"/>
      <c r="K10" s="11"/>
      <c r="M10" s="4"/>
    </row>
    <row r="11" spans="1:16" x14ac:dyDescent="0.2">
      <c r="A11" s="5" t="s">
        <v>18</v>
      </c>
      <c r="M11" s="4"/>
    </row>
    <row r="12" spans="1:16" ht="16" thickBot="1" x14ac:dyDescent="0.25">
      <c r="A12" s="12" t="s">
        <v>19</v>
      </c>
      <c r="B12" s="13"/>
      <c r="C12" s="13"/>
      <c r="D12" s="13"/>
      <c r="E12" s="14"/>
      <c r="F12" s="15"/>
      <c r="G12" s="15"/>
      <c r="H12" s="15"/>
      <c r="I12" s="15"/>
      <c r="J12" s="16"/>
      <c r="K12" s="16"/>
      <c r="L12" s="13"/>
      <c r="M12" s="17"/>
    </row>
    <row r="13" spans="1:16" x14ac:dyDescent="0.2">
      <c r="A13" s="5" t="s">
        <v>20</v>
      </c>
      <c r="N13" s="54"/>
    </row>
    <row r="14" spans="1:16" x14ac:dyDescent="0.2">
      <c r="A14" s="5" t="s">
        <v>21</v>
      </c>
    </row>
    <row r="15" spans="1:16" x14ac:dyDescent="0.2">
      <c r="A15" s="5" t="s">
        <v>22</v>
      </c>
    </row>
    <row r="16" spans="1:16" x14ac:dyDescent="0.2">
      <c r="A16" s="5" t="s">
        <v>23</v>
      </c>
    </row>
    <row r="17" spans="1:14" x14ac:dyDescent="0.2">
      <c r="A17" s="5" t="s">
        <v>24</v>
      </c>
    </row>
    <row r="18" spans="1:14" ht="16" thickBot="1" x14ac:dyDescent="0.25">
      <c r="A18" s="12" t="s">
        <v>25</v>
      </c>
      <c r="N18" s="54"/>
    </row>
    <row r="19" spans="1:14" x14ac:dyDescent="0.2">
      <c r="A19" s="5" t="s">
        <v>26</v>
      </c>
    </row>
    <row r="20" spans="1:14" x14ac:dyDescent="0.2">
      <c r="A20" t="s">
        <v>26</v>
      </c>
    </row>
  </sheetData>
  <mergeCells count="4">
    <mergeCell ref="B1:E1"/>
    <mergeCell ref="F1:I1"/>
    <mergeCell ref="J1:M1"/>
    <mergeCell ref="N1:P1"/>
  </mergeCells>
  <phoneticPr fontId="4"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57"/>
  <sheetViews>
    <sheetView zoomScaleNormal="100" workbookViewId="0">
      <pane xSplit="4" ySplit="1" topLeftCell="E19" activePane="bottomRight" state="frozen"/>
      <selection pane="topRight" activeCell="E1" sqref="E1"/>
      <selection pane="bottomLeft" activeCell="A2" sqref="A2"/>
      <selection pane="bottomRight" activeCell="D2" sqref="D2"/>
    </sheetView>
  </sheetViews>
  <sheetFormatPr baseColWidth="10" defaultColWidth="8.83203125" defaultRowHeight="16" x14ac:dyDescent="0.2"/>
  <cols>
    <col min="1" max="1" width="8.83203125" style="18"/>
    <col min="2" max="2" width="33.5" style="20" customWidth="1"/>
    <col min="3" max="3" width="8.5" style="18" customWidth="1"/>
    <col min="4" max="5" width="16.1640625" style="18" customWidth="1"/>
    <col min="6" max="6" width="24.1640625" style="18" customWidth="1"/>
    <col min="7" max="7" width="12.5" style="18" customWidth="1"/>
    <col min="8" max="8" width="40.5" style="18" customWidth="1"/>
    <col min="9" max="9" width="35.5" style="18" customWidth="1"/>
    <col min="10" max="10" width="22.83203125" style="18" customWidth="1"/>
    <col min="11" max="11" width="26.5" style="18" customWidth="1"/>
    <col min="12" max="12" width="15.83203125" style="18" customWidth="1"/>
    <col min="13" max="13" width="30.1640625" style="18" customWidth="1"/>
    <col min="14" max="14" width="40.1640625" style="18" customWidth="1"/>
    <col min="15" max="15" width="64.83203125" style="18" customWidth="1"/>
    <col min="16" max="16" width="68.1640625" style="18" customWidth="1"/>
    <col min="17" max="17" width="16.83203125" style="18" customWidth="1"/>
    <col min="18" max="18" width="54.83203125" style="18" customWidth="1"/>
    <col min="19" max="19" width="75" style="18" customWidth="1"/>
    <col min="20" max="20" width="38.1640625" style="20" customWidth="1"/>
    <col min="21" max="21" width="73.5" style="18" customWidth="1"/>
    <col min="22" max="22" width="18.83203125" style="18" customWidth="1"/>
    <col min="23" max="23" width="47.83203125" style="18" customWidth="1"/>
    <col min="24" max="24" width="62" style="18" customWidth="1"/>
    <col min="25" max="25" width="51.1640625" style="18" customWidth="1"/>
    <col min="26" max="26" width="96.5" style="18" customWidth="1"/>
    <col min="27" max="16384" width="8.83203125" style="18"/>
  </cols>
  <sheetData>
    <row r="1" spans="1:26" s="42" customFormat="1" ht="32" customHeight="1" x14ac:dyDescent="0.2">
      <c r="A1" s="42" t="s">
        <v>27</v>
      </c>
      <c r="B1" s="43" t="s">
        <v>28</v>
      </c>
      <c r="C1" s="42" t="s">
        <v>29</v>
      </c>
      <c r="D1" s="42" t="s">
        <v>30</v>
      </c>
      <c r="E1" s="42" t="s">
        <v>31</v>
      </c>
      <c r="F1" s="43" t="s">
        <v>32</v>
      </c>
      <c r="G1" s="43" t="s">
        <v>33</v>
      </c>
      <c r="H1" s="43" t="s">
        <v>34</v>
      </c>
      <c r="I1" s="43" t="s">
        <v>35</v>
      </c>
      <c r="J1" s="43" t="s">
        <v>36</v>
      </c>
      <c r="K1" s="43" t="s">
        <v>37</v>
      </c>
      <c r="L1" s="43" t="s">
        <v>38</v>
      </c>
      <c r="M1" s="43" t="s">
        <v>39</v>
      </c>
      <c r="N1" s="43" t="s">
        <v>40</v>
      </c>
      <c r="O1" s="43" t="s">
        <v>41</v>
      </c>
      <c r="P1" s="43" t="s">
        <v>42</v>
      </c>
      <c r="Q1" s="43" t="s">
        <v>43</v>
      </c>
      <c r="R1" s="43" t="s">
        <v>44</v>
      </c>
      <c r="S1" s="43" t="s">
        <v>45</v>
      </c>
      <c r="T1" s="43" t="s">
        <v>46</v>
      </c>
      <c r="U1" s="43" t="s">
        <v>47</v>
      </c>
      <c r="V1" s="42" t="s">
        <v>48</v>
      </c>
      <c r="W1" s="42" t="s">
        <v>49</v>
      </c>
      <c r="X1" s="42" t="s">
        <v>50</v>
      </c>
    </row>
    <row r="2" spans="1:26" ht="237" customHeight="1" x14ac:dyDescent="0.2">
      <c r="A2" s="18" t="s">
        <v>51</v>
      </c>
      <c r="B2" s="28" t="s">
        <v>52</v>
      </c>
      <c r="C2" s="19">
        <v>2021</v>
      </c>
      <c r="D2" s="19" t="s">
        <v>53</v>
      </c>
      <c r="E2" s="19" t="s">
        <v>54</v>
      </c>
      <c r="F2" s="20" t="s">
        <v>55</v>
      </c>
      <c r="G2" s="21" t="s">
        <v>56</v>
      </c>
      <c r="H2" s="20" t="s">
        <v>57</v>
      </c>
      <c r="I2" s="20" t="s">
        <v>58</v>
      </c>
      <c r="J2" s="21" t="s">
        <v>59</v>
      </c>
      <c r="K2" s="21" t="s">
        <v>60</v>
      </c>
      <c r="L2" s="20" t="s">
        <v>61</v>
      </c>
      <c r="M2" s="20" t="s">
        <v>62</v>
      </c>
      <c r="N2" s="20" t="s">
        <v>63</v>
      </c>
      <c r="O2" s="20" t="s">
        <v>64</v>
      </c>
      <c r="P2" s="20" t="s">
        <v>65</v>
      </c>
      <c r="Q2" s="21" t="s">
        <v>66</v>
      </c>
      <c r="R2" s="20" t="s">
        <v>67</v>
      </c>
      <c r="S2" s="22" t="s">
        <v>68</v>
      </c>
      <c r="T2" s="41" t="s">
        <v>69</v>
      </c>
      <c r="U2" s="22" t="s">
        <v>70</v>
      </c>
    </row>
    <row r="3" spans="1:26" s="31" customFormat="1" ht="203.5" customHeight="1" x14ac:dyDescent="0.2">
      <c r="A3" s="30" t="s">
        <v>51</v>
      </c>
      <c r="B3" s="30" t="s">
        <v>71</v>
      </c>
      <c r="C3" s="30">
        <v>2017</v>
      </c>
      <c r="D3" s="30" t="s">
        <v>72</v>
      </c>
      <c r="E3" s="30" t="s">
        <v>73</v>
      </c>
      <c r="F3" s="30" t="s">
        <v>74</v>
      </c>
      <c r="G3" s="30" t="s">
        <v>56</v>
      </c>
      <c r="H3" s="30" t="s">
        <v>75</v>
      </c>
      <c r="I3" s="30" t="s">
        <v>76</v>
      </c>
      <c r="J3" s="30" t="s">
        <v>77</v>
      </c>
      <c r="K3" s="30" t="s">
        <v>78</v>
      </c>
      <c r="L3" s="30" t="s">
        <v>79</v>
      </c>
      <c r="M3" s="30" t="s">
        <v>80</v>
      </c>
      <c r="N3" s="30" t="s">
        <v>81</v>
      </c>
      <c r="O3" s="30" t="s">
        <v>82</v>
      </c>
      <c r="P3" s="29" t="s">
        <v>83</v>
      </c>
      <c r="Q3" s="30" t="s">
        <v>83</v>
      </c>
      <c r="R3" s="30" t="s">
        <v>84</v>
      </c>
      <c r="S3" s="30" t="s">
        <v>85</v>
      </c>
      <c r="T3" s="33" t="s">
        <v>86</v>
      </c>
      <c r="U3" s="30" t="s">
        <v>87</v>
      </c>
    </row>
    <row r="4" spans="1:26" ht="167" customHeight="1" x14ac:dyDescent="0.2">
      <c r="A4" s="18" t="s">
        <v>51</v>
      </c>
      <c r="B4" s="20" t="s">
        <v>88</v>
      </c>
      <c r="C4" s="19">
        <v>2022</v>
      </c>
      <c r="D4" s="20" t="s">
        <v>89</v>
      </c>
      <c r="E4" s="20" t="s">
        <v>90</v>
      </c>
      <c r="F4" s="20" t="s">
        <v>91</v>
      </c>
      <c r="G4" s="20" t="s">
        <v>56</v>
      </c>
      <c r="H4" s="20" t="s">
        <v>92</v>
      </c>
      <c r="I4" s="20" t="s">
        <v>93</v>
      </c>
      <c r="J4" s="20" t="s">
        <v>94</v>
      </c>
      <c r="K4" s="20" t="s">
        <v>95</v>
      </c>
      <c r="L4" s="20" t="s">
        <v>61</v>
      </c>
      <c r="M4" s="20" t="s">
        <v>96</v>
      </c>
      <c r="N4" s="20" t="s">
        <v>97</v>
      </c>
      <c r="O4" s="20" t="s">
        <v>98</v>
      </c>
      <c r="P4" s="20" t="s">
        <v>99</v>
      </c>
      <c r="Q4" s="20" t="s">
        <v>100</v>
      </c>
      <c r="R4" s="20" t="s">
        <v>101</v>
      </c>
      <c r="S4" s="20" t="s">
        <v>102</v>
      </c>
      <c r="T4" s="41" t="s">
        <v>103</v>
      </c>
      <c r="U4" s="20" t="s">
        <v>104</v>
      </c>
      <c r="V4" s="20"/>
      <c r="W4" s="20"/>
    </row>
    <row r="5" spans="1:26" s="25" customFormat="1" ht="221" x14ac:dyDescent="0.2">
      <c r="A5" s="25" t="s">
        <v>51</v>
      </c>
      <c r="B5" s="24" t="s">
        <v>105</v>
      </c>
      <c r="C5" s="26">
        <v>2023</v>
      </c>
      <c r="D5" s="26" t="s">
        <v>106</v>
      </c>
      <c r="E5" s="24" t="s">
        <v>73</v>
      </c>
      <c r="F5" s="24" t="s">
        <v>107</v>
      </c>
      <c r="G5" s="24" t="s">
        <v>108</v>
      </c>
      <c r="H5" s="24" t="s">
        <v>109</v>
      </c>
      <c r="I5" s="24" t="s">
        <v>110</v>
      </c>
      <c r="J5" s="24" t="s">
        <v>111</v>
      </c>
      <c r="K5" s="24" t="s">
        <v>112</v>
      </c>
      <c r="L5" s="24" t="s">
        <v>113</v>
      </c>
      <c r="M5" s="24" t="s">
        <v>114</v>
      </c>
      <c r="N5" s="24" t="s">
        <v>115</v>
      </c>
      <c r="O5" s="24" t="s">
        <v>116</v>
      </c>
      <c r="P5" s="24" t="s">
        <v>117</v>
      </c>
      <c r="Q5" s="24" t="s">
        <v>118</v>
      </c>
      <c r="R5" s="24" t="s">
        <v>119</v>
      </c>
      <c r="S5" s="24" t="s">
        <v>120</v>
      </c>
      <c r="T5" s="27" t="s">
        <v>121</v>
      </c>
      <c r="U5" s="24" t="s">
        <v>122</v>
      </c>
    </row>
    <row r="6" spans="1:26" ht="136" x14ac:dyDescent="0.2">
      <c r="A6" s="18" t="s">
        <v>51</v>
      </c>
      <c r="B6" s="20" t="s">
        <v>123</v>
      </c>
      <c r="C6" s="20">
        <v>2019</v>
      </c>
      <c r="D6" s="19" t="s">
        <v>124</v>
      </c>
      <c r="E6" s="19" t="s">
        <v>125</v>
      </c>
      <c r="F6" s="20" t="s">
        <v>126</v>
      </c>
      <c r="G6" s="20" t="s">
        <v>127</v>
      </c>
      <c r="H6" s="20" t="s">
        <v>128</v>
      </c>
      <c r="I6" s="20" t="s">
        <v>129</v>
      </c>
      <c r="J6" s="20" t="s">
        <v>130</v>
      </c>
      <c r="K6" s="20" t="s">
        <v>131</v>
      </c>
      <c r="L6" s="20" t="s">
        <v>132</v>
      </c>
      <c r="M6" s="20" t="s">
        <v>133</v>
      </c>
      <c r="N6" s="20" t="s">
        <v>134</v>
      </c>
      <c r="O6" s="20" t="s">
        <v>135</v>
      </c>
      <c r="P6" s="20" t="s">
        <v>83</v>
      </c>
      <c r="Q6" s="20" t="s">
        <v>83</v>
      </c>
      <c r="R6" s="20" t="s">
        <v>136</v>
      </c>
      <c r="S6" s="20" t="s">
        <v>137</v>
      </c>
      <c r="T6" s="20" t="s">
        <v>138</v>
      </c>
    </row>
    <row r="7" spans="1:26" s="34" customFormat="1" ht="204" customHeight="1" x14ac:dyDescent="0.2">
      <c r="A7" s="34" t="s">
        <v>51</v>
      </c>
      <c r="B7" s="35" t="s">
        <v>139</v>
      </c>
      <c r="C7" s="36">
        <v>2020</v>
      </c>
      <c r="D7" s="36" t="s">
        <v>140</v>
      </c>
      <c r="E7" s="36" t="s">
        <v>141</v>
      </c>
      <c r="F7" s="44" t="s">
        <v>142</v>
      </c>
      <c r="G7" s="23" t="s">
        <v>143</v>
      </c>
      <c r="H7" s="23" t="s">
        <v>144</v>
      </c>
      <c r="I7" s="23" t="s">
        <v>145</v>
      </c>
      <c r="J7" s="23" t="s">
        <v>146</v>
      </c>
      <c r="K7" s="23" t="s">
        <v>147</v>
      </c>
      <c r="L7" s="23" t="s">
        <v>148</v>
      </c>
      <c r="M7" s="23" t="s">
        <v>149</v>
      </c>
      <c r="N7" s="23" t="s">
        <v>150</v>
      </c>
      <c r="O7" s="23" t="s">
        <v>151</v>
      </c>
      <c r="P7" s="23" t="s">
        <v>152</v>
      </c>
      <c r="Q7" s="23" t="s">
        <v>153</v>
      </c>
      <c r="R7" s="23" t="s">
        <v>154</v>
      </c>
      <c r="S7" s="23" t="s">
        <v>155</v>
      </c>
      <c r="T7" s="45" t="s">
        <v>156</v>
      </c>
      <c r="U7" s="35" t="s">
        <v>157</v>
      </c>
    </row>
    <row r="8" spans="1:26" ht="210.75" customHeight="1" x14ac:dyDescent="0.2">
      <c r="A8" s="18" t="s">
        <v>51</v>
      </c>
      <c r="B8" s="20" t="s">
        <v>158</v>
      </c>
      <c r="C8" s="20">
        <v>2019</v>
      </c>
      <c r="D8" s="20" t="s">
        <v>159</v>
      </c>
      <c r="E8" s="20" t="s">
        <v>73</v>
      </c>
      <c r="F8" s="20" t="s">
        <v>160</v>
      </c>
      <c r="G8" s="20" t="s">
        <v>161</v>
      </c>
      <c r="H8" s="20" t="s">
        <v>162</v>
      </c>
      <c r="I8" s="20" t="s">
        <v>163</v>
      </c>
      <c r="J8" s="32" t="s">
        <v>164</v>
      </c>
      <c r="K8" s="32" t="s">
        <v>165</v>
      </c>
      <c r="L8" s="20" t="s">
        <v>79</v>
      </c>
      <c r="M8" s="20" t="s">
        <v>166</v>
      </c>
      <c r="N8" s="20" t="s">
        <v>167</v>
      </c>
      <c r="O8" s="20" t="s">
        <v>168</v>
      </c>
      <c r="P8" s="20" t="s">
        <v>83</v>
      </c>
      <c r="Q8" s="20" t="s">
        <v>83</v>
      </c>
      <c r="R8" s="20" t="s">
        <v>169</v>
      </c>
      <c r="S8" s="20" t="s">
        <v>170</v>
      </c>
      <c r="T8" s="33" t="s">
        <v>171</v>
      </c>
      <c r="U8" s="20" t="s">
        <v>172</v>
      </c>
    </row>
    <row r="9" spans="1:26" s="37" customFormat="1" ht="304" x14ac:dyDescent="0.2">
      <c r="A9" s="37" t="s">
        <v>51</v>
      </c>
      <c r="B9" s="38" t="s">
        <v>173</v>
      </c>
      <c r="C9" s="39">
        <v>2015</v>
      </c>
      <c r="D9" s="39" t="s">
        <v>174</v>
      </c>
      <c r="E9" s="39" t="s">
        <v>73</v>
      </c>
      <c r="F9" s="38" t="s">
        <v>175</v>
      </c>
      <c r="G9" s="40" t="s">
        <v>176</v>
      </c>
      <c r="H9" s="40" t="s">
        <v>177</v>
      </c>
      <c r="I9" s="40" t="s">
        <v>178</v>
      </c>
      <c r="J9" s="40" t="s">
        <v>179</v>
      </c>
      <c r="K9" s="40" t="s">
        <v>180</v>
      </c>
      <c r="L9" s="40" t="s">
        <v>181</v>
      </c>
      <c r="M9" s="40" t="s">
        <v>182</v>
      </c>
      <c r="N9" s="40" t="s">
        <v>183</v>
      </c>
      <c r="O9" s="40" t="s">
        <v>184</v>
      </c>
      <c r="P9" s="40" t="s">
        <v>185</v>
      </c>
      <c r="Q9" s="40" t="s">
        <v>153</v>
      </c>
      <c r="R9" s="40" t="s">
        <v>186</v>
      </c>
      <c r="S9" s="40" t="s">
        <v>187</v>
      </c>
      <c r="T9" s="45" t="s">
        <v>188</v>
      </c>
      <c r="W9" s="37" t="s">
        <v>189</v>
      </c>
    </row>
    <row r="10" spans="1:26" ht="304.25" customHeight="1" x14ac:dyDescent="0.2">
      <c r="A10" s="18" t="s">
        <v>190</v>
      </c>
      <c r="B10" s="28" t="s">
        <v>191</v>
      </c>
      <c r="C10" s="19">
        <v>2016</v>
      </c>
      <c r="D10" s="19" t="s">
        <v>174</v>
      </c>
      <c r="E10" s="19" t="s">
        <v>73</v>
      </c>
      <c r="F10" s="46" t="s">
        <v>192</v>
      </c>
      <c r="G10" s="32" t="s">
        <v>108</v>
      </c>
      <c r="H10" s="46" t="s">
        <v>193</v>
      </c>
      <c r="I10" s="20" t="s">
        <v>194</v>
      </c>
      <c r="J10" s="20" t="s">
        <v>195</v>
      </c>
      <c r="K10" s="20" t="s">
        <v>196</v>
      </c>
      <c r="L10" s="46" t="s">
        <v>197</v>
      </c>
      <c r="M10" s="46" t="s">
        <v>198</v>
      </c>
      <c r="N10" s="20" t="s">
        <v>199</v>
      </c>
      <c r="O10" s="20"/>
      <c r="P10" s="20" t="s">
        <v>200</v>
      </c>
      <c r="Q10" s="20" t="s">
        <v>201</v>
      </c>
      <c r="R10" s="20" t="s">
        <v>202</v>
      </c>
      <c r="S10" s="20" t="s">
        <v>203</v>
      </c>
      <c r="T10" s="28" t="s">
        <v>204</v>
      </c>
      <c r="U10" s="20" t="s">
        <v>205</v>
      </c>
      <c r="V10" s="46" t="s">
        <v>206</v>
      </c>
      <c r="W10" s="18" t="e" vm="1">
        <v>#VALUE!</v>
      </c>
      <c r="X10" s="18" t="e" vm="2">
        <v>#VALUE!</v>
      </c>
      <c r="Y10" s="18" t="e" vm="3">
        <v>#VALUE!</v>
      </c>
    </row>
    <row r="11" spans="1:26" s="34" customFormat="1" ht="409.6" x14ac:dyDescent="0.2">
      <c r="A11" s="34" t="s">
        <v>190</v>
      </c>
      <c r="B11" s="35" t="s">
        <v>207</v>
      </c>
      <c r="C11" s="36">
        <v>2017</v>
      </c>
      <c r="D11" s="36" t="s">
        <v>174</v>
      </c>
      <c r="E11" s="36" t="s">
        <v>73</v>
      </c>
      <c r="F11" s="35" t="s">
        <v>208</v>
      </c>
      <c r="G11" s="23" t="s">
        <v>108</v>
      </c>
      <c r="H11" s="23" t="s">
        <v>209</v>
      </c>
      <c r="I11" s="23" t="s">
        <v>210</v>
      </c>
      <c r="J11" s="23" t="s">
        <v>211</v>
      </c>
      <c r="K11" s="23" t="s">
        <v>212</v>
      </c>
      <c r="L11" s="23" t="s">
        <v>213</v>
      </c>
      <c r="M11" s="23" t="s">
        <v>214</v>
      </c>
      <c r="N11" s="23" t="s">
        <v>215</v>
      </c>
      <c r="O11" s="23" t="s">
        <v>216</v>
      </c>
      <c r="P11" s="23" t="s">
        <v>217</v>
      </c>
      <c r="Q11" s="23"/>
      <c r="R11" s="23" t="s">
        <v>218</v>
      </c>
      <c r="S11" s="23" t="s">
        <v>219</v>
      </c>
      <c r="T11" s="45" t="s">
        <v>220</v>
      </c>
      <c r="V11" s="23" t="s">
        <v>221</v>
      </c>
      <c r="W11" s="34" t="e" vm="4">
        <v>#VALUE!</v>
      </c>
      <c r="X11" s="34" t="e" vm="5">
        <v>#VALUE!</v>
      </c>
      <c r="Y11" s="34" t="e" vm="6">
        <v>#VALUE!</v>
      </c>
    </row>
    <row r="12" spans="1:26" ht="404" x14ac:dyDescent="0.2">
      <c r="A12" s="18" t="s">
        <v>190</v>
      </c>
      <c r="B12" s="28" t="s">
        <v>222</v>
      </c>
      <c r="C12" s="19">
        <v>2014</v>
      </c>
      <c r="D12" s="19" t="s">
        <v>223</v>
      </c>
      <c r="E12" s="19" t="s">
        <v>73</v>
      </c>
      <c r="F12" s="28" t="s">
        <v>224</v>
      </c>
      <c r="G12" s="20" t="s">
        <v>108</v>
      </c>
      <c r="H12" s="20" t="s">
        <v>225</v>
      </c>
      <c r="I12" s="20" t="s">
        <v>226</v>
      </c>
      <c r="J12" s="20" t="s">
        <v>227</v>
      </c>
      <c r="K12" s="20" t="s">
        <v>228</v>
      </c>
      <c r="L12" s="20" t="s">
        <v>229</v>
      </c>
      <c r="M12" s="20" t="s">
        <v>230</v>
      </c>
      <c r="N12" s="20" t="s">
        <v>231</v>
      </c>
      <c r="O12" s="20"/>
      <c r="P12" s="20" t="s">
        <v>232</v>
      </c>
      <c r="Q12" s="20"/>
      <c r="R12" s="20" t="s">
        <v>233</v>
      </c>
      <c r="S12" s="20" t="s">
        <v>234</v>
      </c>
      <c r="T12" s="50" t="s">
        <v>235</v>
      </c>
      <c r="V12" s="20" t="s">
        <v>236</v>
      </c>
      <c r="Y12" s="18" t="e" vm="7">
        <v>#VALUE!</v>
      </c>
      <c r="Z12" s="18" t="e" vm="8">
        <v>#VALUE!</v>
      </c>
    </row>
    <row r="13" spans="1:26" s="34" customFormat="1" ht="136" x14ac:dyDescent="0.2">
      <c r="A13" s="34" t="s">
        <v>190</v>
      </c>
      <c r="B13" s="35" t="s">
        <v>237</v>
      </c>
      <c r="C13" s="36">
        <v>2021</v>
      </c>
      <c r="D13" s="36" t="s">
        <v>238</v>
      </c>
      <c r="E13" s="36" t="s">
        <v>239</v>
      </c>
      <c r="F13" s="35" t="s">
        <v>240</v>
      </c>
      <c r="G13" s="23" t="s">
        <v>108</v>
      </c>
      <c r="H13" s="23" t="s">
        <v>241</v>
      </c>
      <c r="I13" s="23"/>
      <c r="J13" s="23" t="s">
        <v>242</v>
      </c>
      <c r="K13" s="23" t="s">
        <v>243</v>
      </c>
      <c r="L13" s="23" t="s">
        <v>244</v>
      </c>
      <c r="M13" s="23" t="s">
        <v>245</v>
      </c>
      <c r="N13" s="23"/>
      <c r="O13" s="23"/>
      <c r="P13" s="23" t="s">
        <v>246</v>
      </c>
      <c r="Q13" s="23" t="s">
        <v>246</v>
      </c>
      <c r="R13" s="23" t="s">
        <v>247</v>
      </c>
      <c r="S13" s="23" t="s">
        <v>248</v>
      </c>
      <c r="T13" s="45" t="s">
        <v>249</v>
      </c>
      <c r="V13" s="34" t="s">
        <v>250</v>
      </c>
    </row>
    <row r="14" spans="1:26" ht="409.6" x14ac:dyDescent="0.2">
      <c r="A14" s="18" t="s">
        <v>190</v>
      </c>
      <c r="B14" s="28" t="s">
        <v>251</v>
      </c>
      <c r="C14" s="19">
        <v>2019</v>
      </c>
      <c r="D14" s="19" t="s">
        <v>238</v>
      </c>
      <c r="E14" s="19" t="s">
        <v>73</v>
      </c>
      <c r="F14" s="28" t="s">
        <v>252</v>
      </c>
      <c r="G14" s="32" t="s">
        <v>108</v>
      </c>
      <c r="H14" s="20" t="s">
        <v>253</v>
      </c>
      <c r="I14" s="20" t="s">
        <v>210</v>
      </c>
      <c r="J14" s="32" t="s">
        <v>227</v>
      </c>
      <c r="K14" s="20" t="s">
        <v>254</v>
      </c>
      <c r="L14" s="20" t="s">
        <v>255</v>
      </c>
      <c r="M14" s="20" t="s">
        <v>256</v>
      </c>
      <c r="N14" s="47" t="s">
        <v>257</v>
      </c>
      <c r="O14" s="20"/>
      <c r="P14" s="20" t="s">
        <v>258</v>
      </c>
      <c r="Q14" s="20" t="s">
        <v>259</v>
      </c>
      <c r="R14" s="20" t="s">
        <v>260</v>
      </c>
      <c r="S14" s="20" t="s">
        <v>261</v>
      </c>
      <c r="T14" s="50" t="s">
        <v>262</v>
      </c>
      <c r="V14" s="20" t="s">
        <v>263</v>
      </c>
      <c r="W14" s="18" t="e" vm="9">
        <v>#VALUE!</v>
      </c>
      <c r="X14" s="18" t="e" vm="10">
        <v>#VALUE!</v>
      </c>
    </row>
    <row r="15" spans="1:26" s="34" customFormat="1" ht="356" x14ac:dyDescent="0.2">
      <c r="A15" s="34" t="s">
        <v>190</v>
      </c>
      <c r="B15" s="35" t="s">
        <v>264</v>
      </c>
      <c r="C15" s="36">
        <v>2020</v>
      </c>
      <c r="D15" s="36" t="s">
        <v>265</v>
      </c>
      <c r="E15" s="36" t="s">
        <v>73</v>
      </c>
      <c r="F15" s="35" t="s">
        <v>266</v>
      </c>
      <c r="G15" s="23" t="s">
        <v>108</v>
      </c>
      <c r="H15" s="23" t="s">
        <v>267</v>
      </c>
      <c r="I15" s="23" t="s">
        <v>268</v>
      </c>
      <c r="J15" s="23" t="s">
        <v>269</v>
      </c>
      <c r="K15" s="23" t="s">
        <v>270</v>
      </c>
      <c r="L15" s="23" t="s">
        <v>271</v>
      </c>
      <c r="M15" s="23" t="s">
        <v>272</v>
      </c>
      <c r="N15" s="23" t="s">
        <v>273</v>
      </c>
      <c r="O15" s="23"/>
      <c r="P15" s="23" t="s">
        <v>246</v>
      </c>
      <c r="Q15" s="23" t="s">
        <v>246</v>
      </c>
      <c r="R15" s="23" t="s">
        <v>274</v>
      </c>
      <c r="S15" s="23" t="s">
        <v>275</v>
      </c>
      <c r="T15" s="45" t="s">
        <v>276</v>
      </c>
      <c r="V15" s="23" t="s">
        <v>277</v>
      </c>
      <c r="W15" s="34" t="e" vm="11">
        <v>#VALUE!</v>
      </c>
      <c r="X15" s="34" t="e" vm="12">
        <v>#VALUE!</v>
      </c>
      <c r="Y15" s="34" t="e" vm="13">
        <v>#VALUE!</v>
      </c>
      <c r="Z15" s="34" t="e" vm="14">
        <v>#VALUE!</v>
      </c>
    </row>
    <row r="16" spans="1:26" s="20" customFormat="1" ht="306" x14ac:dyDescent="0.2">
      <c r="A16" s="20" t="s">
        <v>190</v>
      </c>
      <c r="B16" s="28" t="s">
        <v>278</v>
      </c>
      <c r="C16" s="52">
        <v>2014</v>
      </c>
      <c r="D16" s="52" t="s">
        <v>279</v>
      </c>
      <c r="E16" s="52" t="s">
        <v>73</v>
      </c>
      <c r="F16" s="28"/>
      <c r="G16" s="20" t="s">
        <v>108</v>
      </c>
      <c r="H16" s="20" t="s">
        <v>280</v>
      </c>
      <c r="I16" s="46" t="s">
        <v>281</v>
      </c>
      <c r="J16" s="20" t="s">
        <v>164</v>
      </c>
      <c r="K16" s="20" t="s">
        <v>282</v>
      </c>
      <c r="L16" s="20" t="s">
        <v>283</v>
      </c>
      <c r="S16" s="20" t="s">
        <v>284</v>
      </c>
      <c r="T16" s="28" t="s">
        <v>285</v>
      </c>
      <c r="U16" s="20" t="s">
        <v>286</v>
      </c>
      <c r="V16" s="20" t="s">
        <v>287</v>
      </c>
    </row>
    <row r="17" spans="1:24" s="34" customFormat="1" ht="340" x14ac:dyDescent="0.2">
      <c r="A17" s="34" t="s">
        <v>190</v>
      </c>
      <c r="B17" s="35" t="s">
        <v>288</v>
      </c>
      <c r="C17" s="36">
        <v>2018</v>
      </c>
      <c r="D17" s="36" t="s">
        <v>289</v>
      </c>
      <c r="E17" s="36" t="s">
        <v>290</v>
      </c>
      <c r="F17" s="35" t="s">
        <v>291</v>
      </c>
      <c r="G17" s="32" t="s">
        <v>292</v>
      </c>
      <c r="H17" s="23" t="s">
        <v>293</v>
      </c>
      <c r="I17" s="23"/>
      <c r="J17" s="23" t="s">
        <v>294</v>
      </c>
      <c r="K17" s="23" t="s">
        <v>295</v>
      </c>
      <c r="L17" s="23" t="s">
        <v>296</v>
      </c>
      <c r="M17" s="23" t="s">
        <v>297</v>
      </c>
      <c r="N17" s="23" t="s">
        <v>298</v>
      </c>
      <c r="O17" s="23"/>
      <c r="P17" s="23" t="s">
        <v>299</v>
      </c>
      <c r="Q17" s="23" t="s">
        <v>300</v>
      </c>
      <c r="R17" s="23" t="s">
        <v>301</v>
      </c>
      <c r="S17" s="23" t="s">
        <v>302</v>
      </c>
      <c r="T17" s="45" t="s">
        <v>303</v>
      </c>
      <c r="U17" s="23" t="s">
        <v>304</v>
      </c>
      <c r="V17" s="23" t="s">
        <v>305</v>
      </c>
    </row>
    <row r="18" spans="1:24" ht="51" x14ac:dyDescent="0.2">
      <c r="A18" s="18" t="s">
        <v>51</v>
      </c>
      <c r="B18" s="20" t="s">
        <v>306</v>
      </c>
      <c r="C18" s="20">
        <v>2024</v>
      </c>
      <c r="D18" s="20" t="s">
        <v>307</v>
      </c>
      <c r="E18" s="20"/>
      <c r="F18" s="20"/>
      <c r="G18" s="20"/>
      <c r="H18" s="20"/>
      <c r="I18" s="20"/>
      <c r="J18" s="20"/>
      <c r="K18" s="20"/>
      <c r="L18" s="20"/>
      <c r="M18" s="20"/>
      <c r="N18" s="20"/>
      <c r="O18" s="20"/>
      <c r="P18" s="20"/>
      <c r="Q18" s="20"/>
      <c r="R18" s="20"/>
      <c r="S18" s="20"/>
    </row>
    <row r="19" spans="1:24" ht="409.6" x14ac:dyDescent="0.2">
      <c r="A19" s="18" t="s">
        <v>190</v>
      </c>
      <c r="B19" s="20" t="s">
        <v>308</v>
      </c>
      <c r="C19" s="20">
        <v>2020</v>
      </c>
      <c r="D19" s="20" t="s">
        <v>309</v>
      </c>
      <c r="E19" s="20" t="s">
        <v>73</v>
      </c>
      <c r="F19" s="20" t="s">
        <v>310</v>
      </c>
      <c r="G19" s="20" t="s">
        <v>311</v>
      </c>
      <c r="H19" s="20" t="s">
        <v>312</v>
      </c>
      <c r="I19" s="20" t="s">
        <v>313</v>
      </c>
      <c r="J19" s="20" t="s">
        <v>314</v>
      </c>
      <c r="K19" s="20" t="s">
        <v>315</v>
      </c>
      <c r="L19" s="20" t="s">
        <v>316</v>
      </c>
      <c r="M19" s="20" t="s">
        <v>317</v>
      </c>
      <c r="N19" s="47" t="s">
        <v>318</v>
      </c>
      <c r="O19" s="20"/>
      <c r="P19" s="20" t="s">
        <v>319</v>
      </c>
      <c r="Q19" s="20" t="s">
        <v>320</v>
      </c>
      <c r="R19" s="20" t="s">
        <v>321</v>
      </c>
      <c r="S19" s="20" t="s">
        <v>322</v>
      </c>
      <c r="T19" s="50" t="s">
        <v>323</v>
      </c>
      <c r="V19" s="20" t="s">
        <v>324</v>
      </c>
      <c r="W19" s="18" t="e" vm="15">
        <v>#VALUE!</v>
      </c>
      <c r="X19" s="18" t="e" vm="16">
        <v>#VALUE!</v>
      </c>
    </row>
    <row r="20" spans="1:24" x14ac:dyDescent="0.2">
      <c r="C20" s="20"/>
      <c r="D20" s="20"/>
      <c r="E20" s="20"/>
      <c r="F20" s="20"/>
      <c r="G20" s="20"/>
      <c r="H20" s="20"/>
      <c r="I20" s="20"/>
      <c r="J20" s="20"/>
      <c r="K20" s="20"/>
      <c r="L20" s="20"/>
      <c r="M20" s="20"/>
      <c r="N20" s="20"/>
      <c r="O20" s="20"/>
      <c r="P20" s="20"/>
      <c r="Q20" s="20"/>
      <c r="R20" s="20"/>
      <c r="S20" s="20"/>
    </row>
    <row r="21" spans="1:24" x14ac:dyDescent="0.2">
      <c r="C21" s="20"/>
      <c r="D21" s="20"/>
      <c r="E21" s="20"/>
      <c r="F21" s="20"/>
      <c r="G21" s="20"/>
      <c r="H21" s="20"/>
      <c r="I21" s="20"/>
      <c r="J21" s="20"/>
      <c r="K21" s="20"/>
      <c r="L21" s="20"/>
      <c r="M21" s="20"/>
      <c r="N21" s="20"/>
      <c r="O21" s="20"/>
      <c r="P21" s="20"/>
      <c r="Q21" s="20"/>
      <c r="R21" s="20"/>
      <c r="S21" s="20"/>
    </row>
    <row r="22" spans="1:24" x14ac:dyDescent="0.2">
      <c r="C22" s="20"/>
      <c r="D22" s="20"/>
      <c r="E22" s="20"/>
      <c r="F22" s="20"/>
      <c r="G22" s="20"/>
      <c r="H22" s="20"/>
      <c r="I22" s="20"/>
      <c r="J22" s="20"/>
      <c r="K22" s="20"/>
      <c r="L22" s="20"/>
      <c r="M22" s="20"/>
      <c r="N22" s="20"/>
      <c r="O22" s="20"/>
      <c r="P22" s="20"/>
      <c r="Q22" s="20"/>
      <c r="R22" s="20"/>
      <c r="S22" s="20"/>
    </row>
    <row r="23" spans="1:24" x14ac:dyDescent="0.2">
      <c r="C23" s="20"/>
      <c r="D23" s="20"/>
      <c r="E23" s="20"/>
      <c r="F23" s="20"/>
      <c r="G23" s="20"/>
      <c r="H23" s="20"/>
      <c r="I23" s="20"/>
      <c r="J23" s="20"/>
      <c r="K23" s="20"/>
      <c r="L23" s="20"/>
      <c r="M23" s="20"/>
      <c r="N23" s="20"/>
      <c r="O23" s="20"/>
      <c r="P23" s="20"/>
      <c r="Q23" s="20"/>
      <c r="R23" s="20"/>
      <c r="S23" s="20"/>
    </row>
    <row r="24" spans="1:24" x14ac:dyDescent="0.2">
      <c r="C24" s="20"/>
      <c r="D24" s="20"/>
      <c r="E24" s="20"/>
      <c r="F24" s="20"/>
      <c r="G24" s="20"/>
      <c r="H24" s="20"/>
      <c r="I24" s="20"/>
      <c r="J24" s="20"/>
      <c r="K24" s="20"/>
      <c r="L24" s="20"/>
      <c r="M24" s="20"/>
      <c r="N24" s="20"/>
      <c r="O24" s="20"/>
      <c r="P24" s="20"/>
      <c r="Q24" s="20"/>
      <c r="R24" s="20"/>
      <c r="S24" s="20"/>
    </row>
    <row r="25" spans="1:24" x14ac:dyDescent="0.2">
      <c r="C25" s="20"/>
      <c r="D25" s="20"/>
      <c r="E25" s="20"/>
      <c r="F25" s="20"/>
      <c r="G25" s="20"/>
      <c r="H25" s="20"/>
      <c r="I25" s="20"/>
      <c r="J25" s="20"/>
      <c r="K25" s="20"/>
      <c r="L25" s="20"/>
      <c r="M25" s="20"/>
      <c r="N25" s="20"/>
      <c r="O25" s="20"/>
      <c r="P25" s="20"/>
      <c r="Q25" s="20"/>
      <c r="R25" s="20"/>
      <c r="S25" s="20"/>
    </row>
    <row r="26" spans="1:24" x14ac:dyDescent="0.2">
      <c r="C26" s="20"/>
      <c r="D26" s="20"/>
      <c r="E26" s="20"/>
      <c r="F26" s="20"/>
      <c r="G26" s="20"/>
      <c r="H26" s="20"/>
      <c r="I26" s="20"/>
      <c r="J26" s="20"/>
      <c r="K26" s="20"/>
      <c r="L26" s="20"/>
      <c r="M26" s="20"/>
      <c r="N26" s="20"/>
      <c r="O26" s="20"/>
      <c r="P26" s="20"/>
      <c r="Q26" s="20"/>
      <c r="R26" s="20"/>
      <c r="S26" s="20"/>
    </row>
    <row r="27" spans="1:24" x14ac:dyDescent="0.2">
      <c r="C27" s="20"/>
      <c r="D27" s="20"/>
      <c r="E27" s="20"/>
      <c r="F27" s="20"/>
      <c r="G27" s="20"/>
      <c r="H27" s="122"/>
      <c r="I27" s="123"/>
      <c r="J27" s="48"/>
      <c r="K27" s="48"/>
      <c r="L27" s="20"/>
      <c r="M27" s="20"/>
      <c r="N27" s="20"/>
      <c r="O27" s="20"/>
      <c r="P27" s="20"/>
      <c r="Q27" s="20"/>
      <c r="R27" s="20"/>
      <c r="S27" s="20"/>
    </row>
    <row r="28" spans="1:24" x14ac:dyDescent="0.2">
      <c r="C28" s="20"/>
      <c r="D28" s="20"/>
      <c r="E28" s="20"/>
      <c r="F28" s="20"/>
      <c r="G28" s="20"/>
      <c r="H28" s="122"/>
      <c r="I28" s="123"/>
      <c r="J28" s="48"/>
      <c r="K28" s="48"/>
      <c r="L28" s="20"/>
      <c r="M28" s="20"/>
      <c r="N28" s="20"/>
      <c r="O28" s="20"/>
      <c r="P28" s="20"/>
      <c r="Q28" s="20"/>
      <c r="R28" s="49"/>
      <c r="S28" s="49"/>
    </row>
    <row r="29" spans="1:24" x14ac:dyDescent="0.2">
      <c r="C29" s="20"/>
      <c r="D29" s="20"/>
      <c r="E29" s="20"/>
      <c r="F29" s="20"/>
      <c r="G29" s="20"/>
      <c r="H29" s="122"/>
      <c r="I29" s="123"/>
      <c r="J29" s="20"/>
      <c r="K29" s="48"/>
      <c r="L29" s="20"/>
      <c r="M29" s="20"/>
      <c r="N29" s="20"/>
      <c r="O29" s="20"/>
      <c r="P29" s="20"/>
      <c r="Q29" s="20"/>
      <c r="R29" s="20"/>
      <c r="S29" s="20"/>
    </row>
    <row r="30" spans="1:24" x14ac:dyDescent="0.2">
      <c r="C30" s="20"/>
      <c r="D30" s="20"/>
      <c r="E30" s="20"/>
      <c r="F30" s="20"/>
      <c r="G30" s="20"/>
      <c r="H30" s="122"/>
      <c r="I30" s="123"/>
      <c r="J30" s="20"/>
      <c r="K30" s="48"/>
      <c r="L30" s="20"/>
      <c r="M30" s="20"/>
      <c r="N30" s="20"/>
      <c r="O30" s="20"/>
      <c r="P30" s="20"/>
      <c r="Q30" s="20"/>
      <c r="R30" s="20"/>
      <c r="S30" s="20"/>
    </row>
    <row r="31" spans="1:24" x14ac:dyDescent="0.2">
      <c r="C31" s="20"/>
      <c r="D31" s="20"/>
      <c r="E31" s="20"/>
      <c r="F31" s="20"/>
      <c r="G31" s="20"/>
      <c r="H31" s="122"/>
      <c r="I31" s="123"/>
      <c r="J31" s="20"/>
      <c r="K31" s="20"/>
      <c r="L31" s="20"/>
      <c r="M31" s="20"/>
      <c r="N31" s="20"/>
      <c r="O31" s="20"/>
      <c r="P31" s="20"/>
      <c r="Q31" s="20"/>
      <c r="R31" s="20"/>
      <c r="S31" s="20"/>
    </row>
    <row r="32" spans="1:24" x14ac:dyDescent="0.2">
      <c r="C32" s="20"/>
      <c r="D32" s="20"/>
      <c r="E32" s="20"/>
      <c r="F32" s="20"/>
      <c r="G32" s="20"/>
      <c r="H32" s="122"/>
      <c r="I32" s="123"/>
      <c r="J32" s="20"/>
      <c r="K32" s="20"/>
      <c r="L32" s="20"/>
      <c r="M32" s="20"/>
      <c r="N32" s="20"/>
      <c r="O32" s="20"/>
      <c r="P32" s="20"/>
      <c r="Q32" s="20"/>
      <c r="R32" s="49"/>
      <c r="S32" s="49"/>
    </row>
    <row r="33" spans="3:19" x14ac:dyDescent="0.2">
      <c r="C33" s="20"/>
      <c r="D33" s="20"/>
      <c r="E33" s="20"/>
      <c r="F33" s="20"/>
      <c r="G33" s="20"/>
      <c r="H33" s="122"/>
      <c r="I33" s="123"/>
      <c r="J33" s="20"/>
      <c r="K33" s="20"/>
      <c r="L33" s="20"/>
      <c r="M33" s="20"/>
      <c r="N33" s="20"/>
      <c r="O33" s="20"/>
      <c r="P33" s="20"/>
      <c r="Q33" s="20"/>
      <c r="R33" s="20"/>
      <c r="S33" s="20"/>
    </row>
    <row r="34" spans="3:19" x14ac:dyDescent="0.2">
      <c r="C34" s="20"/>
      <c r="D34" s="20"/>
      <c r="E34" s="20"/>
      <c r="F34" s="20"/>
      <c r="G34" s="20"/>
      <c r="H34" s="122"/>
      <c r="I34" s="123"/>
      <c r="J34" s="20"/>
      <c r="K34" s="20"/>
      <c r="L34" s="20"/>
      <c r="M34" s="20"/>
      <c r="N34" s="20"/>
      <c r="O34" s="20"/>
      <c r="P34" s="20"/>
      <c r="Q34" s="20"/>
      <c r="R34" s="20"/>
      <c r="S34" s="20"/>
    </row>
    <row r="35" spans="3:19" x14ac:dyDescent="0.2">
      <c r="C35" s="20"/>
      <c r="D35" s="20"/>
      <c r="E35" s="20"/>
      <c r="F35" s="20"/>
      <c r="G35" s="20"/>
      <c r="H35" s="122"/>
      <c r="I35" s="123"/>
      <c r="J35" s="20"/>
      <c r="K35" s="20"/>
      <c r="L35" s="20"/>
      <c r="M35" s="20"/>
      <c r="N35" s="20"/>
      <c r="O35" s="20"/>
      <c r="P35" s="20"/>
      <c r="Q35" s="20"/>
      <c r="R35" s="20"/>
      <c r="S35" s="20"/>
    </row>
    <row r="36" spans="3:19" x14ac:dyDescent="0.2">
      <c r="C36" s="20"/>
      <c r="D36" s="20"/>
      <c r="E36" s="20"/>
      <c r="F36" s="20"/>
      <c r="G36" s="20"/>
      <c r="H36" s="122"/>
      <c r="I36" s="123"/>
      <c r="J36" s="20"/>
      <c r="K36" s="20"/>
      <c r="L36" s="20"/>
      <c r="M36" s="20"/>
      <c r="N36" s="20"/>
      <c r="O36" s="20"/>
      <c r="P36" s="20"/>
      <c r="Q36" s="20"/>
      <c r="R36" s="20"/>
      <c r="S36" s="20"/>
    </row>
    <row r="37" spans="3:19" x14ac:dyDescent="0.2">
      <c r="C37" s="20"/>
      <c r="D37" s="20"/>
      <c r="E37" s="20"/>
      <c r="F37" s="20"/>
      <c r="G37" s="20"/>
      <c r="H37" s="122"/>
      <c r="I37" s="123"/>
      <c r="J37" s="20"/>
      <c r="K37" s="20"/>
      <c r="L37" s="20"/>
      <c r="M37" s="20"/>
      <c r="N37" s="20"/>
      <c r="O37" s="20"/>
      <c r="P37" s="20"/>
      <c r="Q37" s="20"/>
      <c r="R37" s="49"/>
      <c r="S37" s="49"/>
    </row>
    <row r="38" spans="3:19" x14ac:dyDescent="0.2">
      <c r="C38" s="20"/>
      <c r="D38" s="20"/>
      <c r="E38" s="20"/>
      <c r="F38" s="20"/>
      <c r="G38" s="20"/>
      <c r="H38" s="122"/>
      <c r="I38" s="123"/>
      <c r="J38" s="20"/>
      <c r="K38" s="20"/>
      <c r="L38" s="20"/>
      <c r="M38" s="20"/>
      <c r="N38" s="20"/>
      <c r="O38" s="20"/>
      <c r="P38" s="20"/>
      <c r="Q38" s="20"/>
      <c r="R38" s="20"/>
      <c r="S38" s="20"/>
    </row>
    <row r="39" spans="3:19" x14ac:dyDescent="0.2">
      <c r="C39" s="20"/>
      <c r="D39" s="20"/>
      <c r="E39" s="20"/>
      <c r="F39" s="20"/>
      <c r="G39" s="20"/>
      <c r="H39" s="122"/>
      <c r="I39" s="123"/>
      <c r="J39" s="20"/>
      <c r="K39" s="20"/>
      <c r="L39" s="20"/>
      <c r="M39" s="20"/>
      <c r="N39" s="20"/>
      <c r="O39" s="20"/>
      <c r="P39" s="20"/>
      <c r="Q39" s="20"/>
      <c r="R39" s="20"/>
      <c r="S39" s="20"/>
    </row>
    <row r="40" spans="3:19" x14ac:dyDescent="0.2">
      <c r="C40" s="20"/>
      <c r="D40" s="20"/>
      <c r="E40" s="20"/>
      <c r="F40" s="20"/>
      <c r="G40" s="20"/>
      <c r="H40" s="122"/>
      <c r="I40" s="123"/>
      <c r="J40" s="20"/>
      <c r="K40" s="20"/>
      <c r="L40" s="20"/>
      <c r="M40" s="20"/>
      <c r="N40" s="20"/>
      <c r="O40" s="20"/>
      <c r="P40" s="20"/>
      <c r="Q40" s="20"/>
      <c r="R40" s="49"/>
      <c r="S40" s="49"/>
    </row>
    <row r="41" spans="3:19" x14ac:dyDescent="0.2">
      <c r="C41" s="20"/>
      <c r="D41" s="20"/>
      <c r="E41" s="20"/>
      <c r="F41" s="20"/>
      <c r="G41" s="20"/>
      <c r="H41" s="122"/>
      <c r="I41" s="123"/>
      <c r="J41" s="20"/>
      <c r="K41" s="20"/>
      <c r="L41" s="20"/>
      <c r="M41" s="20"/>
      <c r="N41" s="20"/>
      <c r="O41" s="20"/>
      <c r="P41" s="20"/>
      <c r="Q41" s="20"/>
      <c r="R41" s="20"/>
      <c r="S41" s="20"/>
    </row>
    <row r="42" spans="3:19" x14ac:dyDescent="0.2">
      <c r="C42" s="20"/>
      <c r="D42" s="20"/>
      <c r="E42" s="20"/>
      <c r="F42" s="20"/>
      <c r="G42" s="20"/>
      <c r="H42" s="122"/>
      <c r="I42" s="123"/>
      <c r="J42" s="20"/>
      <c r="K42" s="20"/>
      <c r="L42" s="20"/>
      <c r="M42" s="20"/>
      <c r="N42" s="20"/>
      <c r="O42" s="20"/>
      <c r="P42" s="20"/>
      <c r="Q42" s="20"/>
      <c r="R42" s="20"/>
      <c r="S42" s="20"/>
    </row>
    <row r="43" spans="3:19" x14ac:dyDescent="0.2">
      <c r="C43" s="20"/>
      <c r="D43" s="20"/>
      <c r="E43" s="20"/>
      <c r="F43" s="20"/>
      <c r="G43" s="20"/>
      <c r="H43" s="122"/>
      <c r="I43" s="123"/>
      <c r="J43" s="20"/>
      <c r="K43" s="20"/>
      <c r="L43" s="20"/>
      <c r="M43" s="20"/>
      <c r="N43" s="20"/>
      <c r="O43" s="20"/>
      <c r="P43" s="20"/>
      <c r="Q43" s="20"/>
      <c r="R43" s="20"/>
      <c r="S43" s="20"/>
    </row>
    <row r="44" spans="3:19" x14ac:dyDescent="0.2">
      <c r="C44" s="20"/>
      <c r="D44" s="20"/>
      <c r="E44" s="20"/>
      <c r="F44" s="20"/>
      <c r="G44" s="20"/>
      <c r="H44" s="122"/>
      <c r="I44" s="123"/>
      <c r="J44" s="20"/>
      <c r="K44" s="20"/>
      <c r="L44" s="20"/>
      <c r="M44" s="20"/>
      <c r="N44" s="20"/>
      <c r="O44" s="20"/>
      <c r="P44" s="20"/>
      <c r="Q44" s="20"/>
      <c r="R44" s="20"/>
      <c r="S44" s="20"/>
    </row>
    <row r="45" spans="3:19" x14ac:dyDescent="0.2">
      <c r="C45" s="20"/>
      <c r="D45" s="20"/>
      <c r="E45" s="20"/>
      <c r="F45" s="20"/>
      <c r="G45" s="20"/>
      <c r="H45" s="122"/>
      <c r="I45" s="123"/>
      <c r="J45" s="20"/>
      <c r="K45" s="20"/>
      <c r="L45" s="20"/>
      <c r="M45" s="20"/>
      <c r="N45" s="20"/>
      <c r="O45" s="20"/>
      <c r="P45" s="20"/>
      <c r="Q45" s="20"/>
      <c r="R45" s="20"/>
      <c r="S45" s="20"/>
    </row>
    <row r="46" spans="3:19" x14ac:dyDescent="0.2">
      <c r="C46" s="20"/>
      <c r="D46" s="20"/>
      <c r="E46" s="20"/>
      <c r="F46" s="20"/>
      <c r="G46" s="20"/>
      <c r="H46" s="122"/>
      <c r="I46" s="123"/>
      <c r="J46" s="20"/>
      <c r="K46" s="20"/>
      <c r="L46" s="20"/>
      <c r="M46" s="20"/>
      <c r="N46" s="20"/>
      <c r="O46" s="20"/>
      <c r="P46" s="20"/>
      <c r="Q46" s="20"/>
      <c r="R46" s="20"/>
      <c r="S46" s="20"/>
    </row>
    <row r="47" spans="3:19" x14ac:dyDescent="0.2">
      <c r="C47" s="20"/>
      <c r="D47" s="20"/>
      <c r="E47" s="20"/>
      <c r="F47" s="20"/>
      <c r="G47" s="20"/>
      <c r="H47" s="122"/>
      <c r="I47" s="123"/>
      <c r="J47" s="20"/>
      <c r="K47" s="20"/>
      <c r="L47" s="20"/>
      <c r="M47" s="20"/>
      <c r="N47" s="20"/>
      <c r="O47" s="20"/>
      <c r="P47" s="20"/>
      <c r="Q47" s="20"/>
      <c r="R47" s="20"/>
      <c r="S47" s="20"/>
    </row>
    <row r="48" spans="3:19" x14ac:dyDescent="0.2">
      <c r="C48" s="20"/>
      <c r="D48" s="20"/>
      <c r="E48" s="20"/>
      <c r="F48" s="20"/>
      <c r="G48" s="20"/>
      <c r="H48" s="122"/>
      <c r="I48" s="123"/>
      <c r="J48" s="20"/>
      <c r="K48" s="20"/>
      <c r="L48" s="20"/>
      <c r="M48" s="20"/>
      <c r="N48" s="20"/>
      <c r="O48" s="20"/>
      <c r="P48" s="20"/>
      <c r="Q48" s="20"/>
      <c r="R48" s="20"/>
      <c r="S48" s="20"/>
    </row>
    <row r="49" spans="3:19" x14ac:dyDescent="0.2">
      <c r="C49" s="20"/>
      <c r="D49" s="20"/>
      <c r="E49" s="20"/>
      <c r="F49" s="20"/>
      <c r="G49" s="20"/>
      <c r="H49" s="122"/>
      <c r="I49" s="123"/>
      <c r="J49" s="20"/>
      <c r="K49" s="20"/>
      <c r="L49" s="20"/>
      <c r="M49" s="20"/>
      <c r="N49" s="20"/>
      <c r="O49" s="20"/>
      <c r="P49" s="20"/>
      <c r="Q49" s="20"/>
      <c r="R49" s="20"/>
      <c r="S49" s="20"/>
    </row>
    <row r="50" spans="3:19" x14ac:dyDescent="0.2">
      <c r="C50" s="20"/>
      <c r="D50" s="20"/>
      <c r="E50" s="20"/>
      <c r="F50" s="20"/>
      <c r="G50" s="20"/>
      <c r="H50" s="122"/>
      <c r="I50" s="123"/>
      <c r="J50" s="20"/>
      <c r="K50" s="20"/>
      <c r="L50" s="20"/>
      <c r="M50" s="20"/>
      <c r="N50" s="20"/>
      <c r="O50" s="20"/>
      <c r="P50" s="20"/>
      <c r="Q50" s="20"/>
      <c r="R50" s="20"/>
      <c r="S50" s="20"/>
    </row>
    <row r="51" spans="3:19" x14ac:dyDescent="0.2">
      <c r="C51" s="20"/>
      <c r="D51" s="20"/>
      <c r="E51" s="20"/>
      <c r="F51" s="20"/>
      <c r="G51" s="20"/>
      <c r="H51" s="122"/>
      <c r="I51" s="123"/>
      <c r="J51" s="20"/>
      <c r="K51" s="20"/>
      <c r="L51" s="20"/>
      <c r="M51" s="20"/>
      <c r="N51" s="20"/>
      <c r="O51" s="20"/>
      <c r="P51" s="20"/>
      <c r="Q51" s="20"/>
      <c r="R51" s="20"/>
      <c r="S51" s="20"/>
    </row>
    <row r="52" spans="3:19" x14ac:dyDescent="0.2">
      <c r="C52" s="20"/>
      <c r="D52" s="20"/>
      <c r="E52" s="20"/>
      <c r="F52" s="20"/>
      <c r="G52" s="20"/>
      <c r="H52" s="122"/>
      <c r="I52" s="123"/>
      <c r="J52" s="20"/>
      <c r="K52" s="20"/>
      <c r="L52" s="20"/>
      <c r="M52" s="20"/>
      <c r="N52" s="20"/>
      <c r="O52" s="20"/>
      <c r="P52" s="20"/>
      <c r="Q52" s="20"/>
      <c r="R52" s="20"/>
      <c r="S52" s="20"/>
    </row>
    <row r="53" spans="3:19" x14ac:dyDescent="0.2">
      <c r="C53" s="20"/>
      <c r="D53" s="20"/>
      <c r="E53" s="20"/>
      <c r="F53" s="20"/>
      <c r="G53" s="20"/>
      <c r="H53" s="122"/>
      <c r="I53" s="123"/>
      <c r="J53" s="20"/>
      <c r="K53" s="20"/>
      <c r="L53" s="20"/>
      <c r="M53" s="20"/>
      <c r="N53" s="20"/>
      <c r="O53" s="20"/>
      <c r="P53" s="20"/>
      <c r="Q53" s="20"/>
      <c r="R53" s="20"/>
      <c r="S53" s="20"/>
    </row>
    <row r="54" spans="3:19" x14ac:dyDescent="0.2">
      <c r="C54" s="20"/>
      <c r="D54" s="20"/>
      <c r="E54" s="20"/>
      <c r="F54" s="20"/>
      <c r="G54" s="20"/>
      <c r="H54" s="122"/>
      <c r="I54" s="123"/>
      <c r="J54" s="20"/>
      <c r="K54" s="20"/>
      <c r="L54" s="20"/>
      <c r="M54" s="20"/>
      <c r="N54" s="20"/>
      <c r="O54" s="20"/>
      <c r="P54" s="20"/>
      <c r="Q54" s="20"/>
      <c r="R54" s="20"/>
      <c r="S54" s="20"/>
    </row>
    <row r="55" spans="3:19" x14ac:dyDescent="0.2">
      <c r="C55" s="20"/>
      <c r="D55" s="20"/>
      <c r="E55" s="20"/>
      <c r="F55" s="20"/>
      <c r="G55" s="20"/>
      <c r="H55" s="122"/>
      <c r="I55" s="123"/>
      <c r="J55" s="20"/>
      <c r="K55" s="20"/>
      <c r="L55" s="20"/>
      <c r="M55" s="20"/>
      <c r="N55" s="20"/>
      <c r="O55" s="20"/>
      <c r="P55" s="20"/>
      <c r="Q55" s="20"/>
      <c r="R55" s="20"/>
      <c r="S55" s="20"/>
    </row>
    <row r="56" spans="3:19" x14ac:dyDescent="0.2">
      <c r="C56" s="20"/>
      <c r="D56" s="20"/>
      <c r="E56" s="20"/>
      <c r="F56" s="20"/>
      <c r="G56" s="20"/>
      <c r="H56" s="122"/>
      <c r="I56" s="123"/>
      <c r="J56" s="20"/>
      <c r="K56" s="20"/>
      <c r="L56" s="20"/>
      <c r="M56" s="20"/>
      <c r="N56" s="20"/>
      <c r="O56" s="20"/>
      <c r="P56" s="20"/>
      <c r="Q56" s="20"/>
      <c r="R56" s="20"/>
      <c r="S56" s="20"/>
    </row>
    <row r="57" spans="3:19" x14ac:dyDescent="0.2">
      <c r="C57" s="20"/>
      <c r="D57" s="20"/>
      <c r="E57" s="20"/>
      <c r="F57" s="20"/>
      <c r="G57" s="20"/>
      <c r="H57" s="122"/>
      <c r="I57" s="123"/>
      <c r="J57" s="20"/>
      <c r="K57" s="20"/>
      <c r="L57" s="20"/>
      <c r="M57" s="20"/>
      <c r="N57" s="20"/>
      <c r="O57" s="20"/>
      <c r="P57" s="20"/>
      <c r="Q57" s="20"/>
      <c r="R57" s="20"/>
      <c r="S57" s="20"/>
    </row>
  </sheetData>
  <mergeCells count="2">
    <mergeCell ref="H27:H57"/>
    <mergeCell ref="I27:I57"/>
  </mergeCells>
  <phoneticPr fontId="4" type="noConversion"/>
  <hyperlinks>
    <hyperlink ref="T2" r:id="rId1" tooltip="Persistent link using digital object identifier" xr:uid="{D2ADD032-8B99-4291-9431-C748A192306E}"/>
    <hyperlink ref="T5" r:id="rId2" xr:uid="{B2CF0EA5-C870-4737-A791-FE3976B4F5E0}"/>
    <hyperlink ref="T6" r:id="rId3" display="https://www.nature.com/articles/s41397-019-0069-1" xr:uid="{ECA8AA9B-83CF-4E14-AF8C-E5BCA72FADE3}"/>
    <hyperlink ref="T3" r:id="rId4" display="https://doi.org/10.2217/pgs-2017-0075" xr:uid="{F07C6B5A-85AE-4D28-A04D-4A7BC94F2B83}"/>
    <hyperlink ref="T4" r:id="rId5" display="https://ovidsp.ovid.com/ovidweb.cgi?T=JS&amp;CSC=Y&amp;NEWS=N&amp;PAGE=fulltext&amp;D=med21&amp;DO=10.1007%2fs40256-021-00496-4" xr:uid="{69096201-44A7-459D-8CE2-F565E58D83D4}"/>
    <hyperlink ref="T7" r:id="rId6" xr:uid="{49ADD25F-01F2-4AA3-9A51-F6F529DB23C4}"/>
    <hyperlink ref="T8" r:id="rId7" display="https://doi.org/10.1016/j.jval.2019.05.015" xr:uid="{832F816F-D62D-4FC5-9B69-89846FA1C86A}"/>
    <hyperlink ref="T19" r:id="rId8" xr:uid="{579F7097-A235-46DF-B73B-DC6C3B870EA4}"/>
    <hyperlink ref="T15" r:id="rId9" xr:uid="{9A9E2EFF-034B-4FB7-A802-CFFB3F24E0FD}"/>
    <hyperlink ref="T11" r:id="rId10" xr:uid="{2EDCA34B-0F72-4206-AECC-4AE539307E26}"/>
    <hyperlink ref="T12" r:id="rId11" xr:uid="{4969C530-9F3C-424F-98B9-A1877CC5CCA5}"/>
    <hyperlink ref="T13" r:id="rId12" xr:uid="{833D2812-9A1A-4985-85B2-B7602BAB56F8}"/>
    <hyperlink ref="T14" r:id="rId13" xr:uid="{DC5A48FA-EB39-48DD-85F0-3E5A2C1BC7D0}"/>
    <hyperlink ref="T17" r:id="rId14" xr:uid="{2F1DF5FC-3272-45E9-94A5-8C49EB316C2D}"/>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7E2DA7-59A3-47AF-BFB8-9EF6CC8D9892}">
  <dimension ref="A1"/>
  <sheetViews>
    <sheetView showGridLines="0" topLeftCell="A514" zoomScale="98" zoomScaleNormal="98" workbookViewId="0">
      <selection activeCell="S533" sqref="S533"/>
    </sheetView>
  </sheetViews>
  <sheetFormatPr baseColWidth="10" defaultColWidth="8.83203125" defaultRowHeight="15" x14ac:dyDescent="0.2"/>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13F9C3-835A-4FB7-98FD-E3DEC441D96C}">
  <dimension ref="A1:B8"/>
  <sheetViews>
    <sheetView workbookViewId="0">
      <selection activeCell="A2" sqref="A2"/>
    </sheetView>
  </sheetViews>
  <sheetFormatPr baseColWidth="10" defaultColWidth="8.83203125" defaultRowHeight="15" x14ac:dyDescent="0.2"/>
  <cols>
    <col min="1" max="1" width="72.83203125" customWidth="1"/>
    <col min="2" max="2" width="26.83203125" customWidth="1"/>
  </cols>
  <sheetData>
    <row r="1" spans="1:2" x14ac:dyDescent="0.2">
      <c r="A1" t="s">
        <v>325</v>
      </c>
    </row>
    <row r="2" spans="1:2" x14ac:dyDescent="0.2">
      <c r="A2" t="s">
        <v>326</v>
      </c>
    </row>
    <row r="3" spans="1:2" x14ac:dyDescent="0.2">
      <c r="A3" t="s">
        <v>327</v>
      </c>
      <c r="B3" t="s">
        <v>328</v>
      </c>
    </row>
    <row r="4" spans="1:2" x14ac:dyDescent="0.2">
      <c r="A4" t="s">
        <v>329</v>
      </c>
    </row>
    <row r="5" spans="1:2" x14ac:dyDescent="0.2">
      <c r="A5" t="s">
        <v>330</v>
      </c>
    </row>
    <row r="6" spans="1:2" x14ac:dyDescent="0.2">
      <c r="A6" t="s">
        <v>331</v>
      </c>
    </row>
    <row r="7" spans="1:2" ht="16" x14ac:dyDescent="0.2">
      <c r="A7" s="53"/>
    </row>
    <row r="8" spans="1:2" x14ac:dyDescent="0.2">
      <c r="A8" t="s">
        <v>332</v>
      </c>
      <c r="B8" t="s">
        <v>333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5F0BAD-DB66-4732-A846-F5A418D97298}">
  <dimension ref="B3:AD36"/>
  <sheetViews>
    <sheetView zoomScaleNormal="100" workbookViewId="0">
      <selection activeCell="AA10" sqref="AA10"/>
    </sheetView>
  </sheetViews>
  <sheetFormatPr baseColWidth="10" defaultColWidth="8.83203125" defaultRowHeight="15" x14ac:dyDescent="0.2"/>
  <cols>
    <col min="4" max="5" width="8.83203125" customWidth="1"/>
    <col min="18" max="20" width="0" hidden="1" customWidth="1"/>
    <col min="21" max="21" width="1.83203125" customWidth="1"/>
  </cols>
  <sheetData>
    <row r="3" spans="2:30" x14ac:dyDescent="0.2">
      <c r="B3" s="51"/>
      <c r="C3" s="51"/>
      <c r="D3" s="51"/>
      <c r="E3" s="51"/>
      <c r="F3" s="51"/>
      <c r="G3" s="51"/>
      <c r="H3" s="51"/>
      <c r="I3" s="51"/>
      <c r="J3" s="51"/>
      <c r="K3" s="51"/>
      <c r="L3" s="51"/>
      <c r="M3" s="51"/>
      <c r="N3" s="51"/>
      <c r="O3" s="51"/>
      <c r="P3" s="51"/>
      <c r="Q3" s="51"/>
      <c r="R3" s="51"/>
      <c r="S3" s="51"/>
      <c r="T3" s="51"/>
      <c r="V3" s="51"/>
      <c r="W3" s="51"/>
      <c r="X3" s="51"/>
      <c r="Y3" s="51"/>
      <c r="Z3" s="51"/>
      <c r="AA3" s="51"/>
      <c r="AB3" s="51"/>
      <c r="AC3" s="51"/>
      <c r="AD3" s="51"/>
    </row>
    <row r="4" spans="2:30" x14ac:dyDescent="0.2">
      <c r="B4" s="51"/>
      <c r="C4" s="51"/>
      <c r="D4" s="51"/>
      <c r="E4" s="51"/>
      <c r="F4" s="51"/>
      <c r="G4" s="51"/>
      <c r="H4" s="51"/>
      <c r="I4" s="51"/>
      <c r="J4" s="51"/>
      <c r="K4" s="51"/>
      <c r="L4" s="51"/>
      <c r="M4" s="51"/>
      <c r="N4" s="51"/>
      <c r="O4" s="51"/>
      <c r="P4" s="51"/>
      <c r="Q4" s="51"/>
      <c r="R4" s="51"/>
      <c r="S4" s="51"/>
      <c r="T4" s="51"/>
      <c r="V4" s="10"/>
      <c r="W4" s="10"/>
      <c r="X4" s="10"/>
      <c r="Y4" s="10"/>
      <c r="Z4" s="10"/>
      <c r="AA4" s="10"/>
      <c r="AB4" s="10"/>
      <c r="AC4" s="10"/>
      <c r="AD4" s="10"/>
    </row>
    <row r="5" spans="2:30" x14ac:dyDescent="0.2">
      <c r="B5" s="51"/>
      <c r="C5" s="51"/>
      <c r="D5" s="51"/>
      <c r="E5" s="51"/>
      <c r="F5" s="51"/>
      <c r="G5" s="51"/>
      <c r="H5" s="51"/>
      <c r="I5" s="51"/>
      <c r="J5" s="51"/>
      <c r="K5" s="51"/>
      <c r="L5" s="51"/>
      <c r="M5" s="51"/>
      <c r="N5" s="51"/>
      <c r="O5" s="51"/>
      <c r="P5" s="51"/>
      <c r="Q5" s="51"/>
      <c r="R5" s="51"/>
      <c r="S5" s="51"/>
      <c r="T5" s="51"/>
      <c r="V5" s="10"/>
      <c r="W5" s="10"/>
      <c r="X5" s="10"/>
      <c r="Y5" s="10"/>
      <c r="Z5" s="10"/>
      <c r="AA5" s="10"/>
      <c r="AB5" s="10"/>
      <c r="AC5" s="10"/>
      <c r="AD5" s="10"/>
    </row>
    <row r="6" spans="2:30" x14ac:dyDescent="0.2">
      <c r="B6" s="51"/>
      <c r="C6" s="51"/>
      <c r="D6" s="51"/>
      <c r="E6" s="51"/>
      <c r="F6" s="51"/>
      <c r="G6" s="51"/>
      <c r="H6" s="51"/>
      <c r="I6" s="51"/>
      <c r="J6" s="51"/>
      <c r="K6" s="51"/>
      <c r="L6" s="51"/>
      <c r="M6" s="51"/>
      <c r="N6" s="51"/>
      <c r="O6" s="51"/>
      <c r="P6" s="51"/>
      <c r="Q6" s="51"/>
      <c r="R6" s="51"/>
      <c r="S6" s="51"/>
      <c r="T6" s="51"/>
      <c r="V6" s="10"/>
      <c r="W6" s="10"/>
      <c r="X6" s="10"/>
      <c r="Y6" s="10"/>
      <c r="Z6" s="10"/>
      <c r="AA6" s="10"/>
      <c r="AB6" s="10"/>
      <c r="AC6" s="10"/>
      <c r="AD6" s="10"/>
    </row>
    <row r="7" spans="2:30" x14ac:dyDescent="0.2">
      <c r="B7" s="51"/>
      <c r="C7" s="51"/>
      <c r="D7" s="51"/>
      <c r="E7" s="51"/>
      <c r="F7" s="51"/>
      <c r="G7" s="51"/>
      <c r="H7" s="51"/>
      <c r="I7" s="51"/>
      <c r="J7" s="51"/>
      <c r="K7" s="51"/>
      <c r="L7" s="51"/>
      <c r="M7" s="51"/>
      <c r="N7" s="51"/>
      <c r="O7" s="51"/>
      <c r="P7" s="51"/>
      <c r="Q7" s="51"/>
      <c r="R7" s="51"/>
      <c r="S7" s="51"/>
      <c r="T7" s="51"/>
      <c r="V7" s="10"/>
      <c r="W7" s="10"/>
      <c r="X7" s="10"/>
      <c r="Y7" s="10"/>
      <c r="Z7" s="10"/>
      <c r="AA7" s="10"/>
      <c r="AB7" s="10"/>
      <c r="AC7" s="10"/>
      <c r="AD7" s="10"/>
    </row>
    <row r="8" spans="2:30" x14ac:dyDescent="0.2">
      <c r="B8" s="51"/>
      <c r="C8" s="51"/>
      <c r="D8" s="51"/>
      <c r="E8" s="51"/>
      <c r="F8" s="51"/>
      <c r="G8" s="51"/>
      <c r="H8" s="51"/>
      <c r="I8" s="51"/>
      <c r="J8" s="51"/>
      <c r="K8" s="51"/>
      <c r="L8" s="51"/>
      <c r="M8" s="51"/>
      <c r="N8" s="51"/>
      <c r="O8" s="51"/>
      <c r="P8" s="51"/>
      <c r="Q8" s="51"/>
      <c r="R8" s="51"/>
      <c r="S8" s="51"/>
      <c r="T8" s="51"/>
      <c r="V8" s="10"/>
      <c r="W8" s="10"/>
      <c r="X8" s="10"/>
      <c r="Y8" s="10"/>
      <c r="Z8" s="10"/>
      <c r="AA8" s="10"/>
      <c r="AB8" s="10"/>
      <c r="AC8" s="10"/>
      <c r="AD8" s="10"/>
    </row>
    <row r="9" spans="2:30" x14ac:dyDescent="0.2">
      <c r="B9" s="51"/>
      <c r="C9" s="51"/>
      <c r="D9" s="51"/>
      <c r="E9" s="51"/>
      <c r="F9" s="51"/>
      <c r="G9" s="51"/>
      <c r="H9" s="51"/>
      <c r="I9" s="51"/>
      <c r="J9" s="51"/>
      <c r="K9" s="51"/>
      <c r="L9" s="51"/>
      <c r="M9" s="51"/>
      <c r="N9" s="51"/>
      <c r="O9" s="51"/>
      <c r="P9" s="51"/>
      <c r="Q9" s="51"/>
      <c r="R9" s="51"/>
      <c r="S9" s="51"/>
      <c r="T9" s="51"/>
      <c r="V9" s="10"/>
      <c r="W9" s="10"/>
      <c r="X9" s="10"/>
      <c r="Y9" s="10"/>
      <c r="Z9" s="10"/>
      <c r="AA9" s="10"/>
      <c r="AB9" s="10"/>
      <c r="AC9" s="10"/>
      <c r="AD9" s="10"/>
    </row>
    <row r="10" spans="2:30" x14ac:dyDescent="0.2">
      <c r="B10" s="51"/>
      <c r="C10" s="51"/>
      <c r="D10" s="51"/>
      <c r="E10" s="51"/>
      <c r="F10" s="51"/>
      <c r="G10" s="51"/>
      <c r="H10" s="51"/>
      <c r="I10" s="51"/>
      <c r="J10" s="51"/>
      <c r="K10" s="51"/>
      <c r="L10" s="51"/>
      <c r="M10" s="51"/>
      <c r="N10" s="51"/>
      <c r="O10" s="51"/>
      <c r="P10" s="51"/>
      <c r="Q10" s="51"/>
      <c r="R10" s="51"/>
      <c r="S10" s="51"/>
      <c r="T10" s="51"/>
      <c r="V10" s="10"/>
      <c r="W10" s="10"/>
      <c r="X10" s="10"/>
      <c r="Y10" s="10"/>
      <c r="Z10" s="10"/>
      <c r="AA10" s="10"/>
      <c r="AB10" s="10"/>
      <c r="AC10" s="10"/>
      <c r="AD10" s="10"/>
    </row>
    <row r="11" spans="2:30" x14ac:dyDescent="0.2">
      <c r="B11" s="51"/>
      <c r="C11" s="51"/>
      <c r="D11" s="51"/>
      <c r="E11" s="51"/>
      <c r="F11" s="51"/>
      <c r="G11" s="51"/>
      <c r="H11" s="51"/>
      <c r="I11" s="51"/>
      <c r="J11" s="51"/>
      <c r="K11" s="51"/>
      <c r="L11" s="51"/>
      <c r="M11" s="51"/>
      <c r="N11" s="51"/>
      <c r="O11" s="51"/>
      <c r="P11" s="51"/>
      <c r="Q11" s="51"/>
      <c r="R11" s="51"/>
      <c r="S11" s="51"/>
      <c r="T11" s="51"/>
      <c r="V11" s="10"/>
      <c r="W11" s="10"/>
      <c r="X11" s="10"/>
      <c r="Y11" s="10"/>
      <c r="Z11" s="10"/>
      <c r="AA11" s="10"/>
      <c r="AB11" s="10"/>
      <c r="AC11" s="10"/>
      <c r="AD11" s="10"/>
    </row>
    <row r="12" spans="2:30" x14ac:dyDescent="0.2">
      <c r="B12" s="51"/>
      <c r="C12" s="51"/>
      <c r="D12" s="51"/>
      <c r="E12" s="51"/>
      <c r="F12" s="51"/>
      <c r="G12" s="51"/>
      <c r="H12" s="51"/>
      <c r="I12" s="51"/>
      <c r="J12" s="51"/>
      <c r="K12" s="51"/>
      <c r="L12" s="51"/>
      <c r="M12" s="51"/>
      <c r="N12" s="51"/>
      <c r="O12" s="51"/>
      <c r="P12" s="51"/>
      <c r="Q12" s="51"/>
      <c r="R12" s="51"/>
      <c r="S12" s="51"/>
      <c r="T12" s="51"/>
      <c r="V12" s="10"/>
      <c r="W12" s="10"/>
      <c r="X12" s="10"/>
      <c r="Y12" s="10"/>
      <c r="Z12" s="10"/>
      <c r="AA12" s="10"/>
      <c r="AB12" s="10"/>
      <c r="AC12" s="10"/>
      <c r="AD12" s="10"/>
    </row>
    <row r="13" spans="2:30" x14ac:dyDescent="0.2">
      <c r="B13" s="51"/>
      <c r="C13" s="51"/>
      <c r="D13" s="51"/>
      <c r="E13" s="51"/>
      <c r="F13" s="51"/>
      <c r="G13" s="51"/>
      <c r="H13" s="51"/>
      <c r="I13" s="51"/>
      <c r="J13" s="51"/>
      <c r="K13" s="51"/>
      <c r="L13" s="51"/>
      <c r="M13" s="51"/>
      <c r="N13" s="51"/>
      <c r="O13" s="51"/>
      <c r="P13" s="51"/>
      <c r="Q13" s="51"/>
      <c r="R13" s="51"/>
      <c r="S13" s="51"/>
      <c r="T13" s="51"/>
      <c r="V13" s="10"/>
      <c r="W13" s="10"/>
      <c r="X13" s="10"/>
      <c r="Y13" s="10"/>
      <c r="Z13" s="10"/>
      <c r="AA13" s="10"/>
      <c r="AB13" s="10"/>
      <c r="AC13" s="10"/>
      <c r="AD13" s="10"/>
    </row>
    <row r="14" spans="2:30" x14ac:dyDescent="0.2">
      <c r="B14" s="51"/>
      <c r="C14" s="51"/>
      <c r="D14" s="51"/>
      <c r="E14" s="51"/>
      <c r="F14" s="51"/>
      <c r="G14" s="51"/>
      <c r="H14" s="51"/>
      <c r="I14" s="51"/>
      <c r="J14" s="51"/>
      <c r="K14" s="51"/>
      <c r="L14" s="51"/>
      <c r="M14" s="51"/>
      <c r="N14" s="51"/>
      <c r="O14" s="51"/>
      <c r="P14" s="51"/>
      <c r="Q14" s="51"/>
      <c r="R14" s="51"/>
      <c r="S14" s="51"/>
      <c r="T14" s="51"/>
      <c r="V14" s="10"/>
      <c r="W14" s="10"/>
      <c r="X14" s="10"/>
      <c r="Y14" s="10"/>
      <c r="Z14" s="10"/>
      <c r="AA14" s="10"/>
      <c r="AB14" s="10"/>
      <c r="AC14" s="10"/>
      <c r="AD14" s="10"/>
    </row>
    <row r="15" spans="2:30" x14ac:dyDescent="0.2">
      <c r="B15" s="51"/>
      <c r="C15" s="51"/>
      <c r="D15" s="51"/>
      <c r="E15" s="51"/>
      <c r="F15" s="51"/>
      <c r="G15" s="51"/>
      <c r="H15" s="51"/>
      <c r="I15" s="51"/>
      <c r="J15" s="51"/>
      <c r="K15" s="51"/>
      <c r="L15" s="51"/>
      <c r="M15" s="51"/>
      <c r="N15" s="51"/>
      <c r="O15" s="51"/>
      <c r="P15" s="51"/>
      <c r="Q15" s="51"/>
      <c r="R15" s="51"/>
      <c r="S15" s="51"/>
      <c r="T15" s="51"/>
      <c r="V15" s="10"/>
      <c r="W15" s="10"/>
      <c r="X15" s="10"/>
      <c r="Y15" s="10"/>
      <c r="Z15" s="10"/>
      <c r="AA15" s="10"/>
      <c r="AB15" s="10"/>
      <c r="AC15" s="10"/>
      <c r="AD15" s="10"/>
    </row>
    <row r="16" spans="2:30" x14ac:dyDescent="0.2">
      <c r="B16" s="51"/>
      <c r="C16" s="51"/>
      <c r="D16" s="51"/>
      <c r="E16" s="51"/>
      <c r="F16" s="51"/>
      <c r="G16" s="51"/>
      <c r="H16" s="51"/>
      <c r="I16" s="51"/>
      <c r="J16" s="51"/>
      <c r="K16" s="51"/>
      <c r="L16" s="51"/>
      <c r="M16" s="51"/>
      <c r="N16" s="51"/>
      <c r="O16" s="51"/>
      <c r="P16" s="51"/>
      <c r="Q16" s="51"/>
      <c r="R16" s="51"/>
      <c r="S16" s="51"/>
      <c r="T16" s="51"/>
      <c r="V16" s="10"/>
      <c r="W16" s="10"/>
      <c r="X16" s="10"/>
      <c r="Y16" s="10"/>
      <c r="Z16" s="10"/>
      <c r="AA16" s="10"/>
      <c r="AB16" s="10"/>
      <c r="AC16" s="10"/>
      <c r="AD16" s="10"/>
    </row>
    <row r="17" spans="2:30" x14ac:dyDescent="0.2">
      <c r="B17" s="51"/>
      <c r="C17" s="51"/>
      <c r="D17" s="51"/>
      <c r="E17" s="51"/>
      <c r="F17" s="51"/>
      <c r="G17" s="51"/>
      <c r="H17" s="51"/>
      <c r="I17" s="51"/>
      <c r="J17" s="51"/>
      <c r="K17" s="51"/>
      <c r="L17" s="51"/>
      <c r="M17" s="51"/>
      <c r="N17" s="51"/>
      <c r="O17" s="51"/>
      <c r="P17" s="51"/>
      <c r="Q17" s="51"/>
      <c r="R17" s="51"/>
      <c r="S17" s="51"/>
      <c r="T17" s="51"/>
      <c r="V17" s="10"/>
      <c r="W17" s="10"/>
      <c r="X17" s="10"/>
      <c r="Y17" s="10"/>
      <c r="Z17" s="10"/>
      <c r="AA17" s="10"/>
      <c r="AB17" s="10"/>
      <c r="AC17" s="10"/>
      <c r="AD17" s="10"/>
    </row>
    <row r="18" spans="2:30" x14ac:dyDescent="0.2">
      <c r="B18" s="51"/>
      <c r="C18" s="51"/>
      <c r="D18" s="51"/>
      <c r="E18" s="51"/>
      <c r="F18" s="51"/>
      <c r="G18" s="51"/>
      <c r="H18" s="51"/>
      <c r="I18" s="51"/>
      <c r="J18" s="51"/>
      <c r="K18" s="51"/>
      <c r="L18" s="51"/>
      <c r="M18" s="51"/>
      <c r="N18" s="51"/>
      <c r="O18" s="51"/>
      <c r="P18" s="51"/>
      <c r="Q18" s="51"/>
      <c r="R18" s="51"/>
      <c r="S18" s="51"/>
      <c r="T18" s="51"/>
      <c r="V18" s="10"/>
      <c r="W18" s="10"/>
      <c r="X18" s="10"/>
      <c r="Y18" s="10"/>
      <c r="Z18" s="10"/>
      <c r="AA18" s="10"/>
      <c r="AB18" s="10"/>
      <c r="AC18" s="10"/>
      <c r="AD18" s="10"/>
    </row>
    <row r="19" spans="2:30" x14ac:dyDescent="0.2">
      <c r="B19" s="51"/>
      <c r="C19" s="51"/>
      <c r="D19" s="51"/>
      <c r="E19" s="51"/>
      <c r="F19" s="51"/>
      <c r="G19" s="51"/>
      <c r="H19" s="51"/>
      <c r="I19" s="51"/>
      <c r="J19" s="51"/>
      <c r="K19" s="51"/>
      <c r="L19" s="51"/>
      <c r="M19" s="51"/>
      <c r="N19" s="51"/>
      <c r="O19" s="51"/>
      <c r="P19" s="51"/>
      <c r="Q19" s="51"/>
      <c r="R19" s="51"/>
      <c r="S19" s="51"/>
      <c r="T19" s="51"/>
      <c r="V19" s="10"/>
      <c r="W19" s="10"/>
      <c r="X19" s="10"/>
      <c r="Y19" s="10"/>
      <c r="Z19" s="10"/>
      <c r="AA19" s="10"/>
      <c r="AB19" s="10"/>
      <c r="AC19" s="10"/>
      <c r="AD19" s="10"/>
    </row>
    <row r="20" spans="2:30" x14ac:dyDescent="0.2">
      <c r="B20" s="51"/>
      <c r="C20" s="51"/>
      <c r="D20" s="51"/>
      <c r="E20" s="51"/>
      <c r="F20" s="51"/>
      <c r="G20" s="51"/>
      <c r="H20" s="51"/>
      <c r="I20" s="51"/>
      <c r="J20" s="51"/>
      <c r="K20" s="51"/>
      <c r="L20" s="51"/>
      <c r="M20" s="51"/>
      <c r="N20" s="51"/>
      <c r="O20" s="51"/>
      <c r="P20" s="51"/>
      <c r="Q20" s="51"/>
      <c r="R20" s="51"/>
      <c r="S20" s="51"/>
      <c r="T20" s="51"/>
      <c r="V20" s="10"/>
      <c r="W20" s="10"/>
      <c r="X20" s="10"/>
      <c r="Y20" s="10"/>
      <c r="Z20" s="10"/>
      <c r="AA20" s="10"/>
      <c r="AB20" s="10"/>
      <c r="AC20" s="10"/>
      <c r="AD20" s="10"/>
    </row>
    <row r="21" spans="2:30" x14ac:dyDescent="0.2">
      <c r="B21" s="51"/>
      <c r="C21" s="51"/>
      <c r="D21" s="51"/>
      <c r="E21" s="51"/>
      <c r="F21" s="51"/>
      <c r="G21" s="51"/>
      <c r="H21" s="51"/>
      <c r="I21" s="51"/>
      <c r="J21" s="51"/>
      <c r="K21" s="51"/>
      <c r="L21" s="51"/>
      <c r="M21" s="51"/>
      <c r="N21" s="51"/>
      <c r="O21" s="51"/>
      <c r="P21" s="51"/>
      <c r="Q21" s="51"/>
      <c r="R21" s="51"/>
      <c r="S21" s="51"/>
      <c r="T21" s="51"/>
      <c r="V21" s="10"/>
      <c r="W21" s="10"/>
      <c r="X21" s="10"/>
      <c r="Y21" s="10"/>
      <c r="Z21" s="10"/>
      <c r="AA21" s="10"/>
      <c r="AB21" s="10"/>
      <c r="AC21" s="10"/>
      <c r="AD21" s="10"/>
    </row>
    <row r="22" spans="2:30" x14ac:dyDescent="0.2">
      <c r="B22" s="51"/>
      <c r="C22" s="51"/>
      <c r="D22" s="51"/>
      <c r="E22" s="51"/>
      <c r="F22" s="51"/>
      <c r="G22" s="51"/>
      <c r="H22" s="51"/>
      <c r="I22" s="51"/>
      <c r="J22" s="51"/>
      <c r="K22" s="51"/>
      <c r="L22" s="51"/>
      <c r="M22" s="51"/>
      <c r="N22" s="51"/>
      <c r="O22" s="51"/>
      <c r="P22" s="51"/>
      <c r="Q22" s="51"/>
      <c r="R22" s="51"/>
      <c r="S22" s="51"/>
      <c r="T22" s="51"/>
      <c r="V22" s="10"/>
      <c r="W22" s="10"/>
      <c r="X22" s="10"/>
      <c r="Y22" s="10"/>
      <c r="Z22" s="10"/>
      <c r="AA22" s="10"/>
      <c r="AB22" s="10"/>
      <c r="AC22" s="10"/>
      <c r="AD22" s="10"/>
    </row>
    <row r="23" spans="2:30" x14ac:dyDescent="0.2">
      <c r="B23" s="51"/>
      <c r="C23" s="51"/>
      <c r="D23" s="51"/>
      <c r="E23" s="51"/>
      <c r="F23" s="51"/>
      <c r="G23" s="51"/>
      <c r="H23" s="51"/>
      <c r="I23" s="51"/>
      <c r="J23" s="51"/>
      <c r="K23" s="51"/>
      <c r="L23" s="51"/>
      <c r="M23" s="51"/>
      <c r="N23" s="51"/>
      <c r="O23" s="51"/>
      <c r="P23" s="51"/>
      <c r="Q23" s="51"/>
      <c r="R23" s="51"/>
      <c r="S23" s="51"/>
      <c r="T23" s="51"/>
      <c r="V23" s="10"/>
      <c r="W23" s="10"/>
      <c r="X23" s="10"/>
      <c r="Y23" s="10"/>
      <c r="Z23" s="10"/>
      <c r="AA23" s="10"/>
      <c r="AB23" s="10"/>
      <c r="AC23" s="10"/>
      <c r="AD23" s="10"/>
    </row>
    <row r="24" spans="2:30" x14ac:dyDescent="0.2">
      <c r="B24" s="51"/>
      <c r="C24" s="51"/>
      <c r="D24" s="51"/>
      <c r="E24" s="51"/>
      <c r="F24" s="51"/>
      <c r="G24" s="51"/>
      <c r="H24" s="51"/>
      <c r="I24" s="51"/>
      <c r="J24" s="51"/>
      <c r="K24" s="51"/>
      <c r="L24" s="51"/>
      <c r="M24" s="51"/>
      <c r="N24" s="51"/>
      <c r="O24" s="51"/>
      <c r="P24" s="51"/>
      <c r="Q24" s="51"/>
      <c r="R24" s="51"/>
      <c r="S24" s="51"/>
      <c r="T24" s="51"/>
      <c r="V24" s="10"/>
      <c r="W24" s="10"/>
      <c r="X24" s="10"/>
      <c r="Y24" s="10"/>
      <c r="Z24" s="10"/>
      <c r="AA24" s="10"/>
      <c r="AB24" s="10"/>
      <c r="AC24" s="10"/>
      <c r="AD24" s="10"/>
    </row>
    <row r="25" spans="2:30" x14ac:dyDescent="0.2">
      <c r="B25" s="51"/>
      <c r="C25" s="51"/>
      <c r="D25" s="51"/>
      <c r="E25" s="51"/>
      <c r="F25" s="51"/>
      <c r="G25" s="51"/>
      <c r="H25" s="51"/>
      <c r="I25" s="51"/>
      <c r="J25" s="51"/>
      <c r="K25" s="51"/>
      <c r="L25" s="51"/>
      <c r="M25" s="51"/>
      <c r="N25" s="51"/>
      <c r="O25" s="51"/>
      <c r="P25" s="51"/>
      <c r="Q25" s="51"/>
      <c r="R25" s="51"/>
      <c r="S25" s="51"/>
      <c r="T25" s="51"/>
      <c r="V25" s="10"/>
      <c r="W25" s="10"/>
      <c r="X25" s="10"/>
      <c r="Y25" s="10"/>
      <c r="Z25" s="10"/>
      <c r="AA25" s="10"/>
      <c r="AB25" s="10"/>
      <c r="AC25" s="10"/>
      <c r="AD25" s="10"/>
    </row>
    <row r="26" spans="2:30" x14ac:dyDescent="0.2">
      <c r="B26" s="51"/>
      <c r="C26" s="51"/>
      <c r="D26" s="51"/>
      <c r="E26" s="51"/>
      <c r="F26" s="51"/>
      <c r="G26" s="51"/>
      <c r="H26" s="51"/>
      <c r="I26" s="51"/>
      <c r="J26" s="51"/>
      <c r="K26" s="51"/>
      <c r="L26" s="51"/>
      <c r="M26" s="51"/>
      <c r="N26" s="51"/>
      <c r="O26" s="51"/>
      <c r="P26" s="51"/>
      <c r="Q26" s="51"/>
      <c r="R26" s="51"/>
      <c r="S26" s="51"/>
      <c r="T26" s="51"/>
      <c r="V26" s="10"/>
      <c r="W26" s="10"/>
      <c r="X26" s="10"/>
      <c r="Y26" s="10"/>
      <c r="Z26" s="10"/>
      <c r="AA26" s="10"/>
      <c r="AB26" s="10"/>
      <c r="AC26" s="10"/>
      <c r="AD26" s="10"/>
    </row>
    <row r="27" spans="2:30" x14ac:dyDescent="0.2">
      <c r="B27" s="51"/>
      <c r="C27" s="51"/>
      <c r="D27" s="51"/>
      <c r="E27" s="51"/>
      <c r="F27" s="51"/>
      <c r="G27" s="51"/>
      <c r="H27" s="51"/>
      <c r="I27" s="51"/>
      <c r="J27" s="51"/>
      <c r="K27" s="51"/>
      <c r="L27" s="51"/>
      <c r="M27" s="51"/>
      <c r="N27" s="51"/>
      <c r="O27" s="51"/>
      <c r="P27" s="51"/>
      <c r="Q27" s="51"/>
      <c r="R27" s="51"/>
      <c r="S27" s="51"/>
      <c r="T27" s="51"/>
      <c r="V27" s="10"/>
      <c r="W27" s="10"/>
      <c r="X27" s="10"/>
      <c r="Y27" s="10"/>
      <c r="Z27" s="10"/>
      <c r="AA27" s="10"/>
      <c r="AB27" s="10"/>
      <c r="AC27" s="10"/>
      <c r="AD27" s="10"/>
    </row>
    <row r="28" spans="2:30" x14ac:dyDescent="0.2">
      <c r="B28" s="51"/>
      <c r="C28" s="51"/>
      <c r="D28" s="51"/>
      <c r="E28" s="51"/>
      <c r="F28" s="51"/>
      <c r="G28" s="51"/>
      <c r="H28" s="51"/>
      <c r="I28" s="51"/>
      <c r="J28" s="51"/>
      <c r="K28" s="51"/>
      <c r="L28" s="51"/>
      <c r="M28" s="51"/>
      <c r="N28" s="51"/>
      <c r="O28" s="51"/>
      <c r="P28" s="51"/>
      <c r="Q28" s="51"/>
      <c r="R28" s="51"/>
      <c r="S28" s="51"/>
      <c r="T28" s="51"/>
      <c r="V28" s="10"/>
      <c r="W28" s="10"/>
      <c r="X28" s="10"/>
      <c r="Y28" s="10"/>
      <c r="Z28" s="10"/>
      <c r="AA28" s="10"/>
      <c r="AB28" s="10"/>
      <c r="AC28" s="10"/>
      <c r="AD28" s="10"/>
    </row>
    <row r="29" spans="2:30" x14ac:dyDescent="0.2">
      <c r="B29" s="51"/>
      <c r="C29" s="51"/>
      <c r="D29" s="51"/>
      <c r="E29" s="51"/>
      <c r="F29" s="51"/>
      <c r="G29" s="51"/>
      <c r="H29" s="51"/>
      <c r="I29" s="51"/>
      <c r="J29" s="51"/>
      <c r="K29" s="51"/>
      <c r="L29" s="51"/>
      <c r="M29" s="51"/>
      <c r="N29" s="51"/>
      <c r="O29" s="51"/>
      <c r="P29" s="51"/>
      <c r="Q29" s="51"/>
      <c r="R29" s="51"/>
      <c r="S29" s="51"/>
      <c r="T29" s="51"/>
      <c r="V29" s="10"/>
      <c r="W29" s="10"/>
      <c r="X29" s="10"/>
      <c r="Y29" s="10"/>
      <c r="Z29" s="10"/>
      <c r="AA29" s="10"/>
      <c r="AB29" s="10"/>
      <c r="AC29" s="10"/>
      <c r="AD29" s="10"/>
    </row>
    <row r="36" spans="24:24" x14ac:dyDescent="0.2">
      <c r="X36" t="s">
        <v>334</v>
      </c>
    </row>
  </sheetData>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5E6F06-2392-48D1-9BDF-A241F23D2B62}">
  <dimension ref="R4:AD34"/>
  <sheetViews>
    <sheetView showGridLines="0" topLeftCell="F4" zoomScaleNormal="85" workbookViewId="0">
      <selection activeCell="B4" sqref="B4:N28"/>
    </sheetView>
  </sheetViews>
  <sheetFormatPr baseColWidth="10" defaultColWidth="8.83203125" defaultRowHeight="15" x14ac:dyDescent="0.2"/>
  <cols>
    <col min="4" max="5" width="8.83203125" customWidth="1"/>
    <col min="18" max="20" width="0" hidden="1" customWidth="1"/>
    <col min="21" max="21" width="1.83203125" customWidth="1"/>
  </cols>
  <sheetData>
    <row r="4" spans="18:30" x14ac:dyDescent="0.2">
      <c r="V4" s="51"/>
      <c r="W4" s="51"/>
      <c r="X4" s="51"/>
      <c r="Y4" s="51"/>
      <c r="Z4" s="51"/>
      <c r="AA4" s="51"/>
      <c r="AB4" s="51"/>
      <c r="AC4" s="51"/>
      <c r="AD4" s="51"/>
    </row>
    <row r="5" spans="18:30" x14ac:dyDescent="0.2">
      <c r="R5" s="51"/>
      <c r="S5" s="51"/>
      <c r="T5" s="51"/>
      <c r="V5" s="51"/>
      <c r="W5" s="51"/>
      <c r="X5" s="51"/>
      <c r="Y5" s="51"/>
      <c r="Z5" s="51"/>
      <c r="AA5" s="51"/>
      <c r="AB5" s="51"/>
      <c r="AC5" s="51"/>
      <c r="AD5" s="51"/>
    </row>
    <row r="6" spans="18:30" x14ac:dyDescent="0.2">
      <c r="R6" s="51"/>
      <c r="S6" s="51"/>
      <c r="T6" s="51"/>
      <c r="V6" s="51"/>
      <c r="W6" s="51"/>
      <c r="X6" s="51"/>
      <c r="Y6" s="51"/>
      <c r="Z6" s="51"/>
      <c r="AA6" s="51"/>
      <c r="AB6" s="51"/>
      <c r="AC6" s="51"/>
      <c r="AD6" s="51"/>
    </row>
    <row r="7" spans="18:30" x14ac:dyDescent="0.2">
      <c r="R7" s="51"/>
      <c r="S7" s="51"/>
      <c r="T7" s="51"/>
      <c r="V7" s="51"/>
      <c r="W7" s="51"/>
      <c r="X7" s="51"/>
      <c r="Y7" s="51"/>
      <c r="Z7" s="51"/>
      <c r="AA7" s="51"/>
      <c r="AB7" s="51"/>
      <c r="AC7" s="51"/>
      <c r="AD7" s="51"/>
    </row>
    <row r="8" spans="18:30" x14ac:dyDescent="0.2">
      <c r="R8" s="51"/>
      <c r="S8" s="51"/>
      <c r="T8" s="51"/>
      <c r="V8" s="51"/>
      <c r="W8" s="51"/>
      <c r="X8" s="51"/>
      <c r="Y8" s="51"/>
      <c r="Z8" s="51"/>
      <c r="AA8" s="51"/>
      <c r="AB8" s="51"/>
      <c r="AC8" s="51"/>
      <c r="AD8" s="51"/>
    </row>
    <row r="9" spans="18:30" x14ac:dyDescent="0.2">
      <c r="R9" s="51"/>
      <c r="S9" s="51"/>
      <c r="T9" s="51"/>
      <c r="V9" s="51"/>
      <c r="W9" s="51"/>
      <c r="X9" s="51"/>
      <c r="Y9" s="51"/>
      <c r="Z9" s="51"/>
      <c r="AA9" s="51"/>
      <c r="AB9" s="51"/>
      <c r="AC9" s="51"/>
      <c r="AD9" s="51"/>
    </row>
    <row r="10" spans="18:30" x14ac:dyDescent="0.2">
      <c r="R10" s="51"/>
      <c r="S10" s="51"/>
      <c r="T10" s="51"/>
      <c r="V10" s="51"/>
      <c r="W10" s="51"/>
      <c r="X10" s="51"/>
      <c r="Y10" s="51"/>
      <c r="Z10" s="51"/>
      <c r="AA10" s="51"/>
      <c r="AB10" s="51"/>
      <c r="AC10" s="51"/>
      <c r="AD10" s="51"/>
    </row>
    <row r="11" spans="18:30" x14ac:dyDescent="0.2">
      <c r="R11" s="51"/>
      <c r="S11" s="51"/>
      <c r="T11" s="51"/>
      <c r="V11" s="51"/>
      <c r="W11" s="51"/>
      <c r="X11" s="51"/>
      <c r="Y11" s="51"/>
      <c r="Z11" s="51"/>
      <c r="AA11" s="51"/>
      <c r="AB11" s="51"/>
      <c r="AC11" s="51"/>
      <c r="AD11" s="51"/>
    </row>
    <row r="12" spans="18:30" x14ac:dyDescent="0.2">
      <c r="R12" s="51"/>
      <c r="S12" s="51"/>
      <c r="T12" s="51"/>
      <c r="V12" s="51"/>
      <c r="W12" s="51"/>
      <c r="X12" s="51"/>
      <c r="Y12" s="51"/>
      <c r="Z12" s="51"/>
      <c r="AA12" s="51"/>
      <c r="AB12" s="51"/>
      <c r="AC12" s="51"/>
      <c r="AD12" s="51"/>
    </row>
    <row r="13" spans="18:30" x14ac:dyDescent="0.2">
      <c r="R13" s="51"/>
      <c r="S13" s="51"/>
      <c r="T13" s="51"/>
      <c r="V13" s="51"/>
      <c r="W13" s="51"/>
      <c r="X13" s="51"/>
      <c r="Y13" s="51"/>
      <c r="Z13" s="51"/>
      <c r="AA13" s="51"/>
      <c r="AB13" s="51"/>
      <c r="AC13" s="51"/>
      <c r="AD13" s="51"/>
    </row>
    <row r="14" spans="18:30" x14ac:dyDescent="0.2">
      <c r="R14" s="51"/>
      <c r="S14" s="51"/>
      <c r="T14" s="51"/>
      <c r="V14" s="51"/>
      <c r="W14" s="51"/>
      <c r="X14" s="51"/>
      <c r="Y14" s="51"/>
      <c r="Z14" s="51"/>
      <c r="AA14" s="51"/>
      <c r="AB14" s="51"/>
      <c r="AC14" s="51"/>
      <c r="AD14" s="51"/>
    </row>
    <row r="15" spans="18:30" x14ac:dyDescent="0.2">
      <c r="R15" s="51"/>
      <c r="S15" s="51"/>
      <c r="T15" s="51"/>
      <c r="V15" s="51"/>
      <c r="W15" s="51"/>
      <c r="X15" s="51"/>
      <c r="Y15" s="51"/>
      <c r="Z15" s="51"/>
      <c r="AA15" s="51"/>
      <c r="AB15" s="51"/>
      <c r="AC15" s="51"/>
      <c r="AD15" s="51"/>
    </row>
    <row r="16" spans="18:30" x14ac:dyDescent="0.2">
      <c r="R16" s="51"/>
      <c r="S16" s="51"/>
      <c r="T16" s="51"/>
      <c r="V16" s="51"/>
      <c r="W16" s="51"/>
      <c r="X16" s="51"/>
      <c r="Y16" s="51"/>
      <c r="Z16" s="51"/>
      <c r="AA16" s="51"/>
      <c r="AB16" s="51"/>
      <c r="AC16" s="51"/>
      <c r="AD16" s="51"/>
    </row>
    <row r="17" spans="18:30" x14ac:dyDescent="0.2">
      <c r="R17" s="51"/>
      <c r="S17" s="51"/>
      <c r="T17" s="51"/>
      <c r="V17" s="51"/>
      <c r="W17" s="51"/>
      <c r="X17" s="51"/>
      <c r="Y17" s="51"/>
      <c r="Z17" s="51"/>
      <c r="AA17" s="51"/>
      <c r="AB17" s="51"/>
      <c r="AC17" s="51"/>
      <c r="AD17" s="51"/>
    </row>
    <row r="18" spans="18:30" x14ac:dyDescent="0.2">
      <c r="R18" s="51"/>
      <c r="S18" s="51"/>
      <c r="T18" s="51"/>
      <c r="V18" s="51"/>
      <c r="W18" s="51"/>
      <c r="X18" s="51"/>
      <c r="Y18" s="51"/>
      <c r="Z18" s="51"/>
      <c r="AA18" s="51"/>
      <c r="AB18" s="51"/>
      <c r="AC18" s="51"/>
      <c r="AD18" s="51"/>
    </row>
    <row r="19" spans="18:30" x14ac:dyDescent="0.2">
      <c r="R19" s="51"/>
      <c r="S19" s="51"/>
      <c r="T19" s="51"/>
      <c r="V19" s="51"/>
      <c r="W19" s="51"/>
      <c r="X19" s="51"/>
      <c r="Y19" s="51"/>
      <c r="Z19" s="51"/>
      <c r="AA19" s="51"/>
      <c r="AB19" s="51"/>
      <c r="AC19" s="51"/>
      <c r="AD19" s="51"/>
    </row>
    <row r="20" spans="18:30" x14ac:dyDescent="0.2">
      <c r="R20" s="51"/>
      <c r="S20" s="51"/>
      <c r="T20" s="51"/>
      <c r="V20" s="51"/>
      <c r="W20" s="51"/>
      <c r="X20" s="51"/>
      <c r="Y20" s="51"/>
      <c r="Z20" s="51"/>
      <c r="AA20" s="51"/>
      <c r="AB20" s="51"/>
      <c r="AC20" s="51"/>
      <c r="AD20" s="51"/>
    </row>
    <row r="21" spans="18:30" x14ac:dyDescent="0.2">
      <c r="R21" s="51"/>
      <c r="S21" s="51"/>
      <c r="T21" s="51"/>
      <c r="V21" s="51"/>
      <c r="W21" s="51"/>
      <c r="X21" s="51"/>
      <c r="Y21" s="51"/>
      <c r="Z21" s="51"/>
      <c r="AA21" s="51"/>
      <c r="AB21" s="51"/>
      <c r="AC21" s="51"/>
      <c r="AD21" s="51"/>
    </row>
    <row r="22" spans="18:30" x14ac:dyDescent="0.2">
      <c r="R22" s="51"/>
      <c r="S22" s="51"/>
      <c r="T22" s="51"/>
      <c r="V22" s="51"/>
      <c r="W22" s="51"/>
      <c r="X22" s="51"/>
      <c r="Y22" s="51"/>
      <c r="Z22" s="51"/>
      <c r="AA22" s="51"/>
      <c r="AB22" s="51"/>
      <c r="AC22" s="51"/>
      <c r="AD22" s="51"/>
    </row>
    <row r="23" spans="18:30" x14ac:dyDescent="0.2">
      <c r="R23" s="51"/>
      <c r="S23" s="51"/>
      <c r="T23" s="51"/>
      <c r="V23" s="51"/>
      <c r="W23" s="51"/>
      <c r="X23" s="51"/>
      <c r="Y23" s="51"/>
      <c r="Z23" s="51"/>
      <c r="AA23" s="51"/>
      <c r="AB23" s="51"/>
      <c r="AC23" s="51"/>
      <c r="AD23" s="51"/>
    </row>
    <row r="24" spans="18:30" x14ac:dyDescent="0.2">
      <c r="R24" s="51"/>
      <c r="S24" s="51"/>
      <c r="T24" s="51"/>
      <c r="V24" s="51"/>
      <c r="W24" s="51"/>
      <c r="X24" s="51"/>
      <c r="Y24" s="51"/>
      <c r="Z24" s="51"/>
      <c r="AA24" s="51"/>
      <c r="AB24" s="51"/>
      <c r="AC24" s="51"/>
      <c r="AD24" s="51"/>
    </row>
    <row r="25" spans="18:30" x14ac:dyDescent="0.2">
      <c r="R25" s="51"/>
      <c r="S25" s="51"/>
      <c r="T25" s="51"/>
      <c r="V25" s="51"/>
      <c r="W25" s="51"/>
      <c r="X25" s="51"/>
      <c r="Y25" s="51"/>
      <c r="Z25" s="51"/>
      <c r="AA25" s="51"/>
      <c r="AB25" s="51"/>
      <c r="AC25" s="51"/>
      <c r="AD25" s="51"/>
    </row>
    <row r="26" spans="18:30" x14ac:dyDescent="0.2">
      <c r="R26" s="51"/>
      <c r="S26" s="51"/>
      <c r="T26" s="51"/>
      <c r="V26" s="51"/>
      <c r="W26" s="51"/>
      <c r="X26" s="51"/>
      <c r="Y26" s="51"/>
      <c r="Z26" s="51"/>
      <c r="AA26" s="51"/>
      <c r="AB26" s="51"/>
      <c r="AC26" s="51"/>
      <c r="AD26" s="51"/>
    </row>
    <row r="27" spans="18:30" x14ac:dyDescent="0.2">
      <c r="R27" s="51"/>
      <c r="S27" s="51"/>
      <c r="T27" s="51"/>
      <c r="V27" s="51"/>
      <c r="W27" s="51"/>
      <c r="X27" s="51"/>
      <c r="Y27" s="51"/>
      <c r="Z27" s="51"/>
      <c r="AA27" s="51"/>
      <c r="AB27" s="51"/>
      <c r="AC27" s="51"/>
      <c r="AD27" s="51"/>
    </row>
    <row r="28" spans="18:30" x14ac:dyDescent="0.2">
      <c r="R28" s="51"/>
      <c r="S28" s="51"/>
      <c r="T28" s="51"/>
      <c r="V28" s="51"/>
      <c r="W28" s="51"/>
      <c r="X28" s="51"/>
      <c r="Y28" s="51"/>
      <c r="Z28" s="51"/>
      <c r="AA28" s="51"/>
      <c r="AB28" s="51"/>
      <c r="AC28" s="51"/>
      <c r="AD28" s="51"/>
    </row>
    <row r="29" spans="18:30" x14ac:dyDescent="0.2">
      <c r="R29" s="51"/>
      <c r="S29" s="51"/>
      <c r="T29" s="51"/>
      <c r="V29" s="51"/>
      <c r="W29" s="51"/>
      <c r="X29" s="51"/>
      <c r="Y29" s="51"/>
      <c r="Z29" s="51"/>
      <c r="AA29" s="51"/>
      <c r="AB29" s="51"/>
      <c r="AC29" s="51"/>
      <c r="AD29" s="51"/>
    </row>
    <row r="30" spans="18:30" x14ac:dyDescent="0.2">
      <c r="R30" s="51"/>
      <c r="S30" s="51"/>
      <c r="T30" s="51"/>
      <c r="V30" s="51"/>
      <c r="W30" s="51"/>
      <c r="X30" s="51"/>
      <c r="Y30" s="51"/>
      <c r="Z30" s="51"/>
      <c r="AA30" s="51"/>
      <c r="AB30" s="51"/>
      <c r="AC30" s="51"/>
      <c r="AD30" s="51"/>
    </row>
    <row r="31" spans="18:30" x14ac:dyDescent="0.2">
      <c r="R31" s="51"/>
      <c r="S31" s="51"/>
      <c r="T31" s="51"/>
      <c r="V31" s="51"/>
      <c r="W31" s="51"/>
      <c r="X31" s="51"/>
      <c r="Y31" s="51"/>
      <c r="Z31" s="51"/>
      <c r="AA31" s="51"/>
      <c r="AB31" s="51"/>
      <c r="AC31" s="51"/>
      <c r="AD31" s="51"/>
    </row>
    <row r="32" spans="18:30" x14ac:dyDescent="0.2">
      <c r="V32" s="51"/>
      <c r="W32" s="51"/>
      <c r="X32" s="51"/>
      <c r="Y32" s="51"/>
      <c r="Z32" s="51"/>
      <c r="AA32" s="51"/>
      <c r="AB32" s="51"/>
      <c r="AC32" s="51"/>
      <c r="AD32" s="51"/>
    </row>
    <row r="33" spans="22:30" x14ac:dyDescent="0.2">
      <c r="V33" s="51"/>
      <c r="W33" s="51"/>
      <c r="X33" s="51"/>
      <c r="Y33" s="51"/>
      <c r="Z33" s="51"/>
      <c r="AA33" s="51"/>
      <c r="AB33" s="51"/>
      <c r="AC33" s="51"/>
      <c r="AD33" s="51"/>
    </row>
    <row r="34" spans="22:30" x14ac:dyDescent="0.2">
      <c r="V34" s="51"/>
      <c r="W34" s="51"/>
      <c r="X34" s="51"/>
      <c r="Y34" s="51"/>
      <c r="Z34" s="51"/>
      <c r="AA34" s="51"/>
      <c r="AB34" s="51"/>
      <c r="AC34" s="51"/>
      <c r="AD34" s="51"/>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58EFD3-1790-4E43-B1EC-0F8ECB8EA03B}">
  <dimension ref="A1:H45"/>
  <sheetViews>
    <sheetView tabSelected="1" workbookViewId="0">
      <pane ySplit="1" topLeftCell="A2" activePane="bottomLeft" state="frozen"/>
      <selection pane="bottomLeft"/>
    </sheetView>
  </sheetViews>
  <sheetFormatPr baseColWidth="10" defaultColWidth="8.83203125" defaultRowHeight="15" x14ac:dyDescent="0.2"/>
  <cols>
    <col min="1" max="1" width="48" customWidth="1"/>
    <col min="2" max="2" width="11.5" customWidth="1"/>
    <col min="3" max="3" width="12.83203125" customWidth="1"/>
    <col min="4" max="4" width="10.5" customWidth="1"/>
    <col min="5" max="5" width="9.1640625" customWidth="1"/>
    <col min="6" max="6" width="9.33203125" customWidth="1"/>
    <col min="7" max="7" width="12.1640625" customWidth="1"/>
    <col min="8" max="8" width="14.1640625" customWidth="1"/>
    <col min="11" max="11" width="11.5" customWidth="1"/>
    <col min="14" max="14" width="15.5" customWidth="1"/>
  </cols>
  <sheetData>
    <row r="1" spans="1:8" ht="26" customHeight="1" x14ac:dyDescent="0.2">
      <c r="A1" s="73" t="s">
        <v>549</v>
      </c>
      <c r="B1" s="73" t="s">
        <v>336</v>
      </c>
      <c r="C1" s="73" t="s">
        <v>337</v>
      </c>
      <c r="D1" s="76" t="s">
        <v>338</v>
      </c>
      <c r="E1" s="124" t="s">
        <v>339</v>
      </c>
      <c r="F1" s="124"/>
      <c r="G1" s="80" t="s">
        <v>340</v>
      </c>
      <c r="H1" s="73" t="s">
        <v>341</v>
      </c>
    </row>
    <row r="2" spans="1:8" ht="32" x14ac:dyDescent="0.2">
      <c r="A2" s="82" t="s">
        <v>342</v>
      </c>
      <c r="B2" s="58"/>
      <c r="C2" s="74" t="s">
        <v>343</v>
      </c>
      <c r="D2" s="58"/>
      <c r="E2" s="58"/>
      <c r="F2" s="58"/>
      <c r="G2" s="58"/>
      <c r="H2" s="81" t="s">
        <v>344</v>
      </c>
    </row>
    <row r="3" spans="1:8" x14ac:dyDescent="0.2">
      <c r="A3" s="58" t="s">
        <v>345</v>
      </c>
      <c r="B3" s="58" t="s">
        <v>346</v>
      </c>
      <c r="C3" s="60">
        <v>0.19</v>
      </c>
      <c r="D3" s="58" t="s">
        <v>347</v>
      </c>
      <c r="E3" s="58" t="s">
        <v>347</v>
      </c>
      <c r="F3" s="58" t="s">
        <v>347</v>
      </c>
      <c r="G3" s="58"/>
      <c r="H3" s="81" t="s">
        <v>348</v>
      </c>
    </row>
    <row r="4" spans="1:8" x14ac:dyDescent="0.2">
      <c r="A4" s="58" t="s">
        <v>349</v>
      </c>
      <c r="B4" s="58" t="s">
        <v>346</v>
      </c>
      <c r="C4" s="60">
        <v>0.75</v>
      </c>
      <c r="D4" s="58" t="s">
        <v>347</v>
      </c>
      <c r="E4" s="58" t="s">
        <v>347</v>
      </c>
      <c r="F4" s="58" t="s">
        <v>347</v>
      </c>
      <c r="G4" s="58"/>
      <c r="H4" s="81" t="s">
        <v>348</v>
      </c>
    </row>
    <row r="5" spans="1:8" x14ac:dyDescent="0.2">
      <c r="A5" s="58" t="s">
        <v>350</v>
      </c>
      <c r="B5" s="58" t="s">
        <v>346</v>
      </c>
      <c r="C5" s="60">
        <v>0.06</v>
      </c>
      <c r="D5" s="58" t="s">
        <v>347</v>
      </c>
      <c r="E5" s="58" t="s">
        <v>347</v>
      </c>
      <c r="F5" s="58" t="s">
        <v>347</v>
      </c>
      <c r="G5" s="58"/>
      <c r="H5" s="81" t="s">
        <v>348</v>
      </c>
    </row>
    <row r="6" spans="1:8" ht="6" customHeight="1" x14ac:dyDescent="0.2">
      <c r="A6" s="58"/>
      <c r="B6" s="58"/>
      <c r="C6" s="60"/>
      <c r="D6" s="58"/>
      <c r="E6" s="58"/>
      <c r="F6" s="58"/>
      <c r="G6" s="58"/>
      <c r="H6" s="81"/>
    </row>
    <row r="7" spans="1:8" x14ac:dyDescent="0.2">
      <c r="A7" s="58" t="s">
        <v>351</v>
      </c>
      <c r="B7" s="58" t="s">
        <v>352</v>
      </c>
      <c r="C7" s="59">
        <v>9.2674151013127926E-2</v>
      </c>
      <c r="D7" s="59">
        <v>1.99E-3</v>
      </c>
      <c r="E7" s="59">
        <v>9.3474007999999997E-2</v>
      </c>
      <c r="F7" s="59">
        <v>0.10129313400000001</v>
      </c>
      <c r="G7" s="59"/>
      <c r="H7" s="81" t="s">
        <v>353</v>
      </c>
    </row>
    <row r="8" spans="1:8" x14ac:dyDescent="0.2">
      <c r="A8" s="58" t="s">
        <v>354</v>
      </c>
      <c r="B8" s="58" t="s">
        <v>352</v>
      </c>
      <c r="C8" s="59">
        <v>6.5533980582524201E-2</v>
      </c>
      <c r="D8" s="59">
        <v>6.0958802523251596E-3</v>
      </c>
      <c r="E8" s="59">
        <v>5.3586055287966901E-2</v>
      </c>
      <c r="F8" s="59">
        <v>7.7481905877081494E-2</v>
      </c>
      <c r="G8" s="59"/>
      <c r="H8" s="81" t="s">
        <v>355</v>
      </c>
    </row>
    <row r="9" spans="1:8" x14ac:dyDescent="0.2">
      <c r="A9" s="58" t="s">
        <v>356</v>
      </c>
      <c r="B9" s="58" t="s">
        <v>352</v>
      </c>
      <c r="C9" s="59">
        <v>1.2422199506118559E-2</v>
      </c>
      <c r="D9" s="59">
        <v>1.0260441208098795E-3</v>
      </c>
      <c r="E9" s="59">
        <v>1.1299999999999999E-2</v>
      </c>
      <c r="F9" s="59">
        <v>1.2699999999999999E-2</v>
      </c>
      <c r="G9" s="59"/>
      <c r="H9" s="81" t="s">
        <v>357</v>
      </c>
    </row>
    <row r="10" spans="1:8" x14ac:dyDescent="0.2">
      <c r="A10" s="58" t="s">
        <v>358</v>
      </c>
      <c r="B10" s="58" t="s">
        <v>352</v>
      </c>
      <c r="C10" s="59">
        <v>2.175976494878995E-2</v>
      </c>
      <c r="D10" s="59">
        <v>4.5860939877542988E-3</v>
      </c>
      <c r="E10" s="59">
        <v>1.3011255784001573E-2</v>
      </c>
      <c r="F10" s="59">
        <v>3.0988744215998426E-2</v>
      </c>
      <c r="G10" s="59"/>
      <c r="H10" s="81" t="s">
        <v>348</v>
      </c>
    </row>
    <row r="11" spans="1:8" x14ac:dyDescent="0.2">
      <c r="A11" s="58" t="s">
        <v>359</v>
      </c>
      <c r="B11" s="58" t="s">
        <v>352</v>
      </c>
      <c r="C11" s="59">
        <v>6.2463885737950364E-2</v>
      </c>
      <c r="D11" s="59">
        <v>7.4827269324786311E-3</v>
      </c>
      <c r="E11" s="59">
        <v>4.633385521234188E-2</v>
      </c>
      <c r="F11" s="59">
        <v>7.566614478765811E-2</v>
      </c>
      <c r="G11" s="59"/>
      <c r="H11" s="81" t="s">
        <v>348</v>
      </c>
    </row>
    <row r="12" spans="1:8" ht="6.5" customHeight="1" x14ac:dyDescent="0.2">
      <c r="A12" s="58"/>
      <c r="B12" s="58"/>
      <c r="C12" s="60"/>
      <c r="D12" s="71"/>
      <c r="E12" s="71"/>
      <c r="F12" s="77"/>
      <c r="G12" s="77"/>
      <c r="H12" s="81"/>
    </row>
    <row r="13" spans="1:8" x14ac:dyDescent="0.2">
      <c r="A13" s="58" t="s">
        <v>360</v>
      </c>
      <c r="B13" s="58" t="s">
        <v>352</v>
      </c>
      <c r="C13" s="59">
        <v>7.6598682607015037E-2</v>
      </c>
      <c r="D13" s="59">
        <v>4.1988023630102362E-3</v>
      </c>
      <c r="E13" s="57">
        <v>6.8369029975514972E-2</v>
      </c>
      <c r="F13" s="57">
        <v>8.4828335238515101E-2</v>
      </c>
      <c r="G13" s="57"/>
      <c r="H13" s="81" t="s">
        <v>361</v>
      </c>
    </row>
    <row r="14" spans="1:8" x14ac:dyDescent="0.2">
      <c r="A14" s="58" t="s">
        <v>362</v>
      </c>
      <c r="B14" s="58" t="s">
        <v>352</v>
      </c>
      <c r="C14" s="59">
        <v>5.4379328977747207E-2</v>
      </c>
      <c r="D14" s="59">
        <v>3.4837434784263611E-3</v>
      </c>
      <c r="E14" s="57">
        <v>4.7551191760031537E-2</v>
      </c>
      <c r="F14" s="57">
        <v>6.1207466195462877E-2</v>
      </c>
      <c r="G14" s="57"/>
      <c r="H14" s="81" t="s">
        <v>363</v>
      </c>
    </row>
    <row r="15" spans="1:8" x14ac:dyDescent="0.2">
      <c r="A15" s="58" t="s">
        <v>364</v>
      </c>
      <c r="B15" s="58" t="s">
        <v>352</v>
      </c>
      <c r="C15" s="59">
        <v>1.4102084113315859E-2</v>
      </c>
      <c r="D15" s="59">
        <v>1.780220539464367E-3</v>
      </c>
      <c r="E15" s="57">
        <v>1.0612851855965701E-2</v>
      </c>
      <c r="F15" s="57">
        <v>1.7591316370666018E-2</v>
      </c>
      <c r="G15" s="57"/>
      <c r="H15" s="81" t="s">
        <v>365</v>
      </c>
    </row>
    <row r="16" spans="1:8" x14ac:dyDescent="0.2">
      <c r="A16" s="58" t="s">
        <v>366</v>
      </c>
      <c r="B16" s="58" t="s">
        <v>367</v>
      </c>
      <c r="C16" s="59">
        <v>2.2859883302693625E-2</v>
      </c>
      <c r="D16" s="59">
        <v>4.6728044790044203E-3</v>
      </c>
      <c r="E16" s="57">
        <v>1.3701186523844961E-2</v>
      </c>
      <c r="F16" s="57">
        <v>3.2018580081542292E-2</v>
      </c>
      <c r="G16" s="57"/>
      <c r="H16" s="81" t="s">
        <v>368</v>
      </c>
    </row>
    <row r="17" spans="1:8" x14ac:dyDescent="0.2">
      <c r="A17" s="58" t="s">
        <v>369</v>
      </c>
      <c r="B17" s="58" t="s">
        <v>367</v>
      </c>
      <c r="C17" s="59">
        <v>8.6305323455729055E-2</v>
      </c>
      <c r="D17" s="59">
        <v>8.7797373244725332E-3</v>
      </c>
      <c r="E17" s="57">
        <v>6.9097038299762895E-2</v>
      </c>
      <c r="F17" s="57">
        <v>0.10351360861169522</v>
      </c>
      <c r="G17" s="57"/>
      <c r="H17" s="81" t="s">
        <v>370</v>
      </c>
    </row>
    <row r="18" spans="1:8" ht="6" customHeight="1" x14ac:dyDescent="0.2">
      <c r="A18" s="58"/>
      <c r="B18" s="58"/>
      <c r="C18" s="58"/>
      <c r="D18" s="58"/>
      <c r="E18" s="58"/>
      <c r="F18" s="58"/>
      <c r="G18" s="58"/>
      <c r="H18" s="81"/>
    </row>
    <row r="19" spans="1:8" x14ac:dyDescent="0.2">
      <c r="A19" s="58" t="s">
        <v>371</v>
      </c>
      <c r="B19" s="58" t="s">
        <v>372</v>
      </c>
      <c r="C19" s="59">
        <v>9.7253633201505651E-2</v>
      </c>
      <c r="D19" s="59">
        <v>7.0448520280021361E-3</v>
      </c>
      <c r="E19" s="57">
        <v>8.3445723226621471E-2</v>
      </c>
      <c r="F19" s="57">
        <v>0.11106154317638983</v>
      </c>
      <c r="G19" s="57"/>
      <c r="H19" s="81" t="s">
        <v>370</v>
      </c>
    </row>
    <row r="20" spans="1:8" x14ac:dyDescent="0.2">
      <c r="A20" s="58" t="s">
        <v>373</v>
      </c>
      <c r="B20" s="58" t="s">
        <v>372</v>
      </c>
      <c r="C20" s="59">
        <v>4.9969154842689711E-2</v>
      </c>
      <c r="D20" s="59">
        <v>5.1803122542955935E-3</v>
      </c>
      <c r="E20" s="57">
        <v>3.9815742824270348E-2</v>
      </c>
      <c r="F20" s="57">
        <v>6.0122566861109075E-2</v>
      </c>
      <c r="G20" s="57"/>
      <c r="H20" s="81" t="s">
        <v>374</v>
      </c>
    </row>
    <row r="21" spans="1:8" x14ac:dyDescent="0.2">
      <c r="A21" s="58" t="s">
        <v>375</v>
      </c>
      <c r="B21" s="58" t="s">
        <v>372</v>
      </c>
      <c r="C21" s="59">
        <v>1.1635180783185286E-2</v>
      </c>
      <c r="D21" s="59">
        <v>2.5496542457632007E-3</v>
      </c>
      <c r="E21" s="57">
        <v>6.6378584614894126E-3</v>
      </c>
      <c r="F21" s="57">
        <v>1.6632503104881159E-2</v>
      </c>
      <c r="G21" s="57"/>
      <c r="H21" s="81" t="s">
        <v>376</v>
      </c>
    </row>
    <row r="22" spans="1:8" x14ac:dyDescent="0.2">
      <c r="A22" s="58" t="s">
        <v>377</v>
      </c>
      <c r="B22" s="58" t="s">
        <v>372</v>
      </c>
      <c r="C22" s="59">
        <v>3.1165177421591746E-2</v>
      </c>
      <c r="D22" s="59">
        <v>5.4327767021908327E-3</v>
      </c>
      <c r="E22" s="57">
        <v>2.0516935085297713E-2</v>
      </c>
      <c r="F22" s="57">
        <v>4.1813419757885779E-2</v>
      </c>
      <c r="G22" s="57"/>
      <c r="H22" s="81" t="s">
        <v>378</v>
      </c>
    </row>
    <row r="23" spans="1:8" x14ac:dyDescent="0.2">
      <c r="A23" s="58" t="s">
        <v>379</v>
      </c>
      <c r="B23" s="58" t="s">
        <v>372</v>
      </c>
      <c r="C23" s="59">
        <v>0.12489534758632949</v>
      </c>
      <c r="D23" s="59">
        <v>1.0336304860998012E-2</v>
      </c>
      <c r="E23" s="57">
        <v>0.10463619005877339</v>
      </c>
      <c r="F23" s="57">
        <v>0.14515450511388558</v>
      </c>
      <c r="G23" s="57"/>
      <c r="H23" s="81" t="s">
        <v>380</v>
      </c>
    </row>
    <row r="24" spans="1:8" ht="7.5" customHeight="1" x14ac:dyDescent="0.2">
      <c r="A24" s="58"/>
      <c r="B24" s="58"/>
      <c r="C24" s="58"/>
      <c r="D24" s="58"/>
      <c r="E24" s="58"/>
      <c r="F24" s="58"/>
      <c r="G24" s="58"/>
    </row>
    <row r="25" spans="1:8" x14ac:dyDescent="0.2">
      <c r="A25" s="58" t="s">
        <v>381</v>
      </c>
      <c r="B25" s="58" t="s">
        <v>382</v>
      </c>
      <c r="C25" s="79">
        <v>30</v>
      </c>
      <c r="D25" s="58"/>
      <c r="E25" s="58"/>
      <c r="F25" s="58"/>
      <c r="G25" s="58"/>
      <c r="H25" t="s">
        <v>383</v>
      </c>
    </row>
    <row r="26" spans="1:8" x14ac:dyDescent="0.2">
      <c r="A26" s="58" t="s">
        <v>384</v>
      </c>
      <c r="B26" s="58" t="s">
        <v>382</v>
      </c>
      <c r="C26" s="79">
        <v>56.8</v>
      </c>
      <c r="D26" s="58"/>
      <c r="E26" s="58"/>
      <c r="F26" s="58"/>
      <c r="G26" s="58"/>
      <c r="H26" t="s">
        <v>383</v>
      </c>
    </row>
    <row r="27" spans="1:8" ht="6" customHeight="1" x14ac:dyDescent="0.2">
      <c r="A27" s="58"/>
      <c r="B27" s="58"/>
      <c r="C27" s="58"/>
      <c r="D27" s="58"/>
      <c r="E27" s="58"/>
      <c r="F27" s="58"/>
      <c r="G27" s="58"/>
    </row>
    <row r="28" spans="1:8" x14ac:dyDescent="0.2">
      <c r="A28" s="58" t="s">
        <v>385</v>
      </c>
      <c r="B28" s="58" t="s">
        <v>372</v>
      </c>
      <c r="C28" s="59">
        <v>5.0415402644964025E-2</v>
      </c>
      <c r="D28" s="60">
        <v>4.3765818891637878E-3</v>
      </c>
      <c r="E28" s="86">
        <v>4.1837302142202999E-2</v>
      </c>
      <c r="F28" s="86">
        <v>0.13241651484368189</v>
      </c>
      <c r="H28" s="58" t="s">
        <v>386</v>
      </c>
    </row>
    <row r="29" spans="1:8" x14ac:dyDescent="0.2">
      <c r="A29" s="58" t="s">
        <v>387</v>
      </c>
      <c r="B29" s="58" t="s">
        <v>372</v>
      </c>
      <c r="C29" s="59">
        <v>3.8481914579438947E-2</v>
      </c>
      <c r="D29" s="60">
        <v>3.7395739072244466E-3</v>
      </c>
      <c r="E29" s="86">
        <v>3.1152349721279032E-2</v>
      </c>
      <c r="F29" s="86">
        <v>9.9540520033145841E-2</v>
      </c>
      <c r="H29" s="58" t="s">
        <v>386</v>
      </c>
    </row>
    <row r="30" spans="1:8" x14ac:dyDescent="0.2">
      <c r="A30" s="58" t="s">
        <v>388</v>
      </c>
      <c r="B30" s="58" t="s">
        <v>372</v>
      </c>
      <c r="C30" s="59">
        <v>9.2165243179215262E-3</v>
      </c>
      <c r="D30" s="60">
        <v>1.8404033712138971E-3</v>
      </c>
      <c r="E30" s="86">
        <v>5.6093337103422878E-3</v>
      </c>
      <c r="F30" s="86">
        <v>2.0210818390192412E-2</v>
      </c>
      <c r="H30" s="58" t="s">
        <v>386</v>
      </c>
    </row>
    <row r="31" spans="1:8" x14ac:dyDescent="0.2">
      <c r="A31" s="58" t="s">
        <v>389</v>
      </c>
      <c r="B31" s="58" t="s">
        <v>372</v>
      </c>
      <c r="C31" s="59">
        <v>2.175976494878995E-2</v>
      </c>
      <c r="D31" s="59">
        <v>4.5860939877542988E-3</v>
      </c>
      <c r="E31" s="59">
        <v>1.3011255784001573E-2</v>
      </c>
      <c r="F31" s="59">
        <v>3.0988744215998426E-2</v>
      </c>
      <c r="G31" s="59"/>
      <c r="H31" s="81" t="s">
        <v>348</v>
      </c>
    </row>
    <row r="32" spans="1:8" x14ac:dyDescent="0.2">
      <c r="A32" s="58" t="s">
        <v>390</v>
      </c>
      <c r="B32" s="58" t="s">
        <v>372</v>
      </c>
      <c r="C32" s="59">
        <v>6.2463885737950364E-2</v>
      </c>
      <c r="D32" s="59">
        <v>7.4827269324786311E-3</v>
      </c>
      <c r="E32" s="59">
        <v>4.633385521234188E-2</v>
      </c>
      <c r="F32" s="59">
        <v>7.566614478765811E-2</v>
      </c>
      <c r="G32" s="59"/>
      <c r="H32" s="81" t="s">
        <v>348</v>
      </c>
    </row>
    <row r="33" spans="1:8" ht="11" customHeight="1" x14ac:dyDescent="0.2">
      <c r="A33" s="58"/>
      <c r="B33" s="58"/>
      <c r="C33" s="58"/>
      <c r="D33" s="58"/>
      <c r="E33" s="58"/>
      <c r="F33" s="58"/>
      <c r="G33" s="58"/>
    </row>
    <row r="34" spans="1:8" x14ac:dyDescent="0.2">
      <c r="A34" s="58" t="s">
        <v>391</v>
      </c>
      <c r="B34" s="58" t="s">
        <v>392</v>
      </c>
      <c r="C34" s="57">
        <v>0.84199999999999997</v>
      </c>
      <c r="D34" s="57">
        <v>2E-3</v>
      </c>
      <c r="E34" s="71">
        <v>0.83807999999999905</v>
      </c>
      <c r="F34" s="71">
        <v>0.84592000000000001</v>
      </c>
      <c r="G34" s="71" t="s">
        <v>393</v>
      </c>
      <c r="H34" t="s">
        <v>394</v>
      </c>
    </row>
    <row r="35" spans="1:8" x14ac:dyDescent="0.2">
      <c r="A35" s="58" t="s">
        <v>395</v>
      </c>
      <c r="B35" s="58" t="s">
        <v>392</v>
      </c>
      <c r="C35" s="57">
        <v>0.77900000000000003</v>
      </c>
      <c r="D35" s="57">
        <v>0.01</v>
      </c>
      <c r="E35" s="71">
        <v>0.75939999999999996</v>
      </c>
      <c r="F35" s="71">
        <v>0.79859999999999998</v>
      </c>
      <c r="G35" s="71" t="s">
        <v>393</v>
      </c>
      <c r="H35" t="s">
        <v>394</v>
      </c>
    </row>
    <row r="36" spans="1:8" x14ac:dyDescent="0.2">
      <c r="A36" s="58" t="s">
        <v>396</v>
      </c>
      <c r="B36" s="58" t="s">
        <v>392</v>
      </c>
      <c r="C36" s="57">
        <v>0.82099999999999995</v>
      </c>
      <c r="D36" s="57">
        <v>3.7999999999999999E-2</v>
      </c>
      <c r="E36" s="71">
        <v>0.74651999999999996</v>
      </c>
      <c r="F36" s="71">
        <v>0.89547999999999905</v>
      </c>
      <c r="G36" s="71" t="s">
        <v>393</v>
      </c>
      <c r="H36" t="s">
        <v>394</v>
      </c>
    </row>
    <row r="37" spans="1:8" x14ac:dyDescent="0.2">
      <c r="A37" s="58" t="s">
        <v>397</v>
      </c>
      <c r="B37" s="58" t="s">
        <v>392</v>
      </c>
      <c r="C37" s="57">
        <v>0.70299999999999996</v>
      </c>
      <c r="D37" s="57">
        <v>0.01</v>
      </c>
      <c r="E37" s="71">
        <v>0.68340000000000001</v>
      </c>
      <c r="F37" s="71">
        <v>0.72259999999999902</v>
      </c>
      <c r="G37" s="71" t="s">
        <v>393</v>
      </c>
      <c r="H37" t="s">
        <v>394</v>
      </c>
    </row>
    <row r="38" spans="1:8" x14ac:dyDescent="0.2">
      <c r="A38" s="58" t="s">
        <v>398</v>
      </c>
      <c r="B38" s="58" t="s">
        <v>392</v>
      </c>
      <c r="C38" s="57">
        <v>0.70299999999999996</v>
      </c>
      <c r="D38" s="57">
        <v>3.7999999999999999E-2</v>
      </c>
      <c r="E38" s="71">
        <v>0.62851999999999997</v>
      </c>
      <c r="F38" s="71">
        <v>0.77747999999999995</v>
      </c>
      <c r="G38" s="71" t="s">
        <v>393</v>
      </c>
      <c r="H38" t="s">
        <v>394</v>
      </c>
    </row>
    <row r="39" spans="1:8" x14ac:dyDescent="0.2">
      <c r="A39" s="58"/>
      <c r="B39" s="58"/>
      <c r="C39" s="58"/>
      <c r="D39" s="58"/>
      <c r="E39" s="58"/>
      <c r="F39" s="58"/>
      <c r="G39" s="58"/>
    </row>
    <row r="40" spans="1:8" x14ac:dyDescent="0.2">
      <c r="A40" s="58"/>
      <c r="B40" s="58"/>
      <c r="C40" s="58"/>
      <c r="D40" s="58"/>
      <c r="E40" s="58"/>
      <c r="F40" s="58"/>
      <c r="G40" s="58"/>
    </row>
    <row r="41" spans="1:8" x14ac:dyDescent="0.2">
      <c r="A41" s="58"/>
      <c r="B41" s="58"/>
      <c r="C41" s="58"/>
      <c r="D41" s="58"/>
      <c r="E41" s="58"/>
      <c r="F41" s="58"/>
      <c r="G41" s="58"/>
    </row>
    <row r="42" spans="1:8" x14ac:dyDescent="0.2">
      <c r="A42" s="58"/>
      <c r="B42" s="58"/>
      <c r="C42" s="58"/>
      <c r="D42" s="58"/>
      <c r="E42" s="58"/>
      <c r="F42" s="58"/>
      <c r="G42" s="58"/>
    </row>
    <row r="43" spans="1:8" x14ac:dyDescent="0.2">
      <c r="A43" s="58"/>
      <c r="B43" s="58"/>
      <c r="C43" s="58"/>
      <c r="D43" s="58"/>
      <c r="E43" s="58"/>
      <c r="F43" s="58"/>
      <c r="G43" s="58"/>
    </row>
    <row r="44" spans="1:8" x14ac:dyDescent="0.2">
      <c r="A44" s="58"/>
      <c r="B44" s="58"/>
      <c r="C44" s="58"/>
      <c r="D44" s="58"/>
      <c r="E44" s="58"/>
      <c r="F44" s="58"/>
      <c r="G44" s="58"/>
    </row>
    <row r="45" spans="1:8" x14ac:dyDescent="0.2">
      <c r="A45" s="58"/>
      <c r="B45" s="58"/>
      <c r="C45" s="58"/>
      <c r="D45" s="58"/>
      <c r="E45" s="58"/>
      <c r="F45" s="58"/>
      <c r="G45" s="58"/>
    </row>
  </sheetData>
  <mergeCells count="1">
    <mergeCell ref="E1:F1"/>
  </mergeCells>
  <phoneticPr fontId="4"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E3C93D-0673-4365-B38A-35B91936356B}">
  <dimension ref="A1:H45"/>
  <sheetViews>
    <sheetView workbookViewId="0">
      <pane ySplit="1" topLeftCell="A2" activePane="bottomLeft" state="frozen"/>
      <selection pane="bottomLeft" activeCell="C23" sqref="C23"/>
    </sheetView>
  </sheetViews>
  <sheetFormatPr baseColWidth="10" defaultColWidth="8.83203125" defaultRowHeight="15" x14ac:dyDescent="0.2"/>
  <cols>
    <col min="1" max="1" width="48" customWidth="1"/>
    <col min="2" max="2" width="11.5" customWidth="1"/>
    <col min="3" max="3" width="12.83203125" customWidth="1"/>
    <col min="4" max="4" width="10.5" customWidth="1"/>
    <col min="5" max="5" width="9.1640625" customWidth="1"/>
    <col min="6" max="6" width="9.33203125" customWidth="1"/>
    <col min="7" max="7" width="12.1640625" customWidth="1"/>
    <col min="8" max="8" width="14.1640625" customWidth="1"/>
    <col min="11" max="11" width="11.5" customWidth="1"/>
    <col min="14" max="14" width="15.5" customWidth="1"/>
  </cols>
  <sheetData>
    <row r="1" spans="1:8" ht="26" customHeight="1" x14ac:dyDescent="0.2">
      <c r="A1" s="73" t="s">
        <v>335</v>
      </c>
      <c r="B1" s="73" t="s">
        <v>336</v>
      </c>
      <c r="C1" s="73" t="s">
        <v>337</v>
      </c>
      <c r="D1" s="76" t="s">
        <v>338</v>
      </c>
      <c r="E1" s="124" t="s">
        <v>339</v>
      </c>
      <c r="F1" s="124"/>
      <c r="G1" s="80" t="s">
        <v>340</v>
      </c>
      <c r="H1" s="73" t="s">
        <v>341</v>
      </c>
    </row>
    <row r="2" spans="1:8" ht="32" x14ac:dyDescent="0.2">
      <c r="A2" s="82" t="s">
        <v>342</v>
      </c>
      <c r="B2" s="58"/>
      <c r="C2" s="74" t="s">
        <v>343</v>
      </c>
      <c r="D2" s="58"/>
      <c r="E2" s="58"/>
      <c r="F2" s="58"/>
      <c r="G2" s="58"/>
      <c r="H2" s="81" t="s">
        <v>344</v>
      </c>
    </row>
    <row r="3" spans="1:8" x14ac:dyDescent="0.2">
      <c r="A3" s="58" t="s">
        <v>345</v>
      </c>
      <c r="B3" s="58" t="s">
        <v>346</v>
      </c>
      <c r="C3" s="60">
        <v>0.19</v>
      </c>
      <c r="D3" s="58" t="s">
        <v>347</v>
      </c>
      <c r="E3" s="58" t="s">
        <v>347</v>
      </c>
      <c r="F3" s="58" t="s">
        <v>347</v>
      </c>
      <c r="G3" s="58"/>
      <c r="H3" s="81" t="s">
        <v>348</v>
      </c>
    </row>
    <row r="4" spans="1:8" x14ac:dyDescent="0.2">
      <c r="A4" s="58" t="s">
        <v>349</v>
      </c>
      <c r="B4" s="58" t="s">
        <v>346</v>
      </c>
      <c r="C4" s="60">
        <v>0.75</v>
      </c>
      <c r="D4" s="58" t="s">
        <v>347</v>
      </c>
      <c r="E4" s="58" t="s">
        <v>347</v>
      </c>
      <c r="F4" s="58" t="s">
        <v>347</v>
      </c>
      <c r="G4" s="58"/>
      <c r="H4" s="81" t="s">
        <v>348</v>
      </c>
    </row>
    <row r="5" spans="1:8" x14ac:dyDescent="0.2">
      <c r="A5" s="58" t="s">
        <v>350</v>
      </c>
      <c r="B5" s="58" t="s">
        <v>346</v>
      </c>
      <c r="C5" s="60">
        <v>0.06</v>
      </c>
      <c r="D5" s="58" t="s">
        <v>347</v>
      </c>
      <c r="E5" s="58" t="s">
        <v>347</v>
      </c>
      <c r="F5" s="58" t="s">
        <v>347</v>
      </c>
      <c r="G5" s="58"/>
      <c r="H5" s="81" t="s">
        <v>348</v>
      </c>
    </row>
    <row r="6" spans="1:8" ht="6" customHeight="1" x14ac:dyDescent="0.2">
      <c r="A6" s="58"/>
      <c r="B6" s="58"/>
      <c r="C6" s="60"/>
      <c r="D6" s="58"/>
      <c r="E6" s="58"/>
      <c r="F6" s="58"/>
      <c r="G6" s="58"/>
      <c r="H6" s="81"/>
    </row>
    <row r="7" spans="1:8" x14ac:dyDescent="0.2">
      <c r="A7" s="58" t="s">
        <v>351</v>
      </c>
      <c r="B7" s="58" t="s">
        <v>352</v>
      </c>
      <c r="C7" s="59">
        <f>2962/54518</f>
        <v>5.4330679775486994E-2</v>
      </c>
      <c r="D7" s="59"/>
      <c r="E7" s="59"/>
      <c r="F7" s="59"/>
      <c r="G7" s="59"/>
      <c r="H7" s="81" t="s">
        <v>353</v>
      </c>
    </row>
    <row r="8" spans="1:8" x14ac:dyDescent="0.2">
      <c r="A8" s="58" t="s">
        <v>354</v>
      </c>
      <c r="B8" s="58" t="s">
        <v>352</v>
      </c>
      <c r="C8" s="59">
        <f>101/2392</f>
        <v>4.2224080267558528E-2</v>
      </c>
      <c r="D8" s="59"/>
      <c r="E8" s="59"/>
      <c r="F8" s="59"/>
      <c r="G8" s="59"/>
      <c r="H8" s="81" t="s">
        <v>399</v>
      </c>
    </row>
    <row r="9" spans="1:8" x14ac:dyDescent="0.2">
      <c r="A9" s="58" t="s">
        <v>356</v>
      </c>
      <c r="B9" s="58" t="s">
        <v>352</v>
      </c>
      <c r="C9" s="59"/>
      <c r="D9" s="59"/>
      <c r="E9" s="59"/>
      <c r="F9" s="59"/>
      <c r="G9" s="59"/>
      <c r="H9" s="81" t="s">
        <v>357</v>
      </c>
    </row>
    <row r="10" spans="1:8" x14ac:dyDescent="0.2">
      <c r="A10" s="58" t="s">
        <v>358</v>
      </c>
      <c r="B10" s="58" t="s">
        <v>352</v>
      </c>
      <c r="C10" s="59"/>
      <c r="D10" s="59"/>
      <c r="E10" s="59"/>
      <c r="F10" s="59"/>
      <c r="G10" s="59"/>
      <c r="H10" s="81" t="s">
        <v>548</v>
      </c>
    </row>
    <row r="11" spans="1:8" x14ac:dyDescent="0.2">
      <c r="A11" s="58" t="s">
        <v>359</v>
      </c>
      <c r="B11" s="58" t="s">
        <v>352</v>
      </c>
      <c r="C11" s="59"/>
      <c r="D11" s="59"/>
      <c r="E11" s="59"/>
      <c r="F11" s="59"/>
      <c r="G11" s="59"/>
      <c r="H11" s="81"/>
    </row>
    <row r="12" spans="1:8" ht="6.5" customHeight="1" x14ac:dyDescent="0.2">
      <c r="A12" s="58"/>
      <c r="B12" s="58"/>
      <c r="C12" s="60"/>
      <c r="D12" s="71"/>
      <c r="E12" s="71"/>
      <c r="F12" s="77"/>
      <c r="G12" s="77"/>
      <c r="H12" s="81"/>
    </row>
    <row r="13" spans="1:8" x14ac:dyDescent="0.2">
      <c r="A13" s="58" t="s">
        <v>360</v>
      </c>
      <c r="B13" s="58" t="s">
        <v>352</v>
      </c>
      <c r="C13" s="59"/>
      <c r="D13" s="59"/>
      <c r="E13" s="57"/>
      <c r="F13" s="57"/>
      <c r="G13" s="57"/>
      <c r="H13" s="81" t="s">
        <v>361</v>
      </c>
    </row>
    <row r="14" spans="1:8" x14ac:dyDescent="0.2">
      <c r="A14" s="58" t="s">
        <v>362</v>
      </c>
      <c r="B14" s="58" t="s">
        <v>352</v>
      </c>
      <c r="C14" s="59"/>
      <c r="D14" s="59"/>
      <c r="E14" s="57"/>
      <c r="F14" s="57"/>
      <c r="G14" s="57"/>
      <c r="H14" s="81" t="s">
        <v>363</v>
      </c>
    </row>
    <row r="15" spans="1:8" x14ac:dyDescent="0.2">
      <c r="A15" s="58" t="s">
        <v>364</v>
      </c>
      <c r="B15" s="58" t="s">
        <v>352</v>
      </c>
      <c r="C15" s="59"/>
      <c r="D15" s="59"/>
      <c r="E15" s="57"/>
      <c r="F15" s="57"/>
      <c r="G15" s="57"/>
      <c r="H15" s="81" t="s">
        <v>365</v>
      </c>
    </row>
    <row r="16" spans="1:8" x14ac:dyDescent="0.2">
      <c r="A16" s="58" t="s">
        <v>366</v>
      </c>
      <c r="B16" s="58" t="s">
        <v>367</v>
      </c>
      <c r="C16" s="59"/>
      <c r="D16" s="59"/>
      <c r="E16" s="57"/>
      <c r="F16" s="57"/>
      <c r="G16" s="57"/>
      <c r="H16" s="81" t="s">
        <v>368</v>
      </c>
    </row>
    <row r="17" spans="1:8" x14ac:dyDescent="0.2">
      <c r="A17" s="58" t="s">
        <v>369</v>
      </c>
      <c r="B17" s="58" t="s">
        <v>367</v>
      </c>
      <c r="C17" s="59"/>
      <c r="D17" s="59"/>
      <c r="E17" s="57"/>
      <c r="F17" s="57"/>
      <c r="G17" s="57"/>
      <c r="H17" s="81" t="s">
        <v>370</v>
      </c>
    </row>
    <row r="18" spans="1:8" ht="6" customHeight="1" x14ac:dyDescent="0.2">
      <c r="A18" s="58"/>
      <c r="B18" s="58"/>
      <c r="C18" s="58"/>
      <c r="D18" s="58"/>
      <c r="E18" s="58"/>
      <c r="F18" s="58"/>
      <c r="G18" s="58"/>
      <c r="H18" s="81"/>
    </row>
    <row r="19" spans="1:8" x14ac:dyDescent="0.2">
      <c r="A19" s="58" t="s">
        <v>371</v>
      </c>
      <c r="B19" s="58" t="s">
        <v>372</v>
      </c>
      <c r="C19" s="59"/>
      <c r="D19" s="59"/>
      <c r="E19" s="57"/>
      <c r="F19" s="57"/>
      <c r="G19" s="57"/>
      <c r="H19" s="81" t="s">
        <v>370</v>
      </c>
    </row>
    <row r="20" spans="1:8" x14ac:dyDescent="0.2">
      <c r="A20" s="58" t="s">
        <v>373</v>
      </c>
      <c r="B20" s="58" t="s">
        <v>372</v>
      </c>
      <c r="C20" s="59"/>
      <c r="D20" s="59"/>
      <c r="E20" s="57"/>
      <c r="F20" s="57"/>
      <c r="G20" s="57"/>
      <c r="H20" s="81" t="s">
        <v>374</v>
      </c>
    </row>
    <row r="21" spans="1:8" x14ac:dyDescent="0.2">
      <c r="A21" s="58" t="s">
        <v>375</v>
      </c>
      <c r="B21" s="58" t="s">
        <v>372</v>
      </c>
      <c r="C21" s="59"/>
      <c r="D21" s="59"/>
      <c r="E21" s="57"/>
      <c r="F21" s="57"/>
      <c r="G21" s="57"/>
      <c r="H21" s="81" t="s">
        <v>376</v>
      </c>
    </row>
    <row r="22" spans="1:8" x14ac:dyDescent="0.2">
      <c r="A22" s="58" t="s">
        <v>377</v>
      </c>
      <c r="B22" s="58" t="s">
        <v>372</v>
      </c>
      <c r="C22" s="59"/>
      <c r="D22" s="59"/>
      <c r="E22" s="57"/>
      <c r="F22" s="57"/>
      <c r="G22" s="57"/>
      <c r="H22" s="81" t="s">
        <v>378</v>
      </c>
    </row>
    <row r="23" spans="1:8" x14ac:dyDescent="0.2">
      <c r="A23" s="58" t="s">
        <v>379</v>
      </c>
      <c r="B23" s="58" t="s">
        <v>372</v>
      </c>
      <c r="C23" s="59"/>
      <c r="D23" s="59"/>
      <c r="E23" s="57"/>
      <c r="F23" s="57"/>
      <c r="G23" s="57"/>
      <c r="H23" s="81" t="s">
        <v>380</v>
      </c>
    </row>
    <row r="24" spans="1:8" ht="7.5" customHeight="1" x14ac:dyDescent="0.2">
      <c r="A24" s="58"/>
      <c r="B24" s="58"/>
      <c r="C24" s="58"/>
      <c r="D24" s="58"/>
      <c r="E24" s="58"/>
      <c r="F24" s="58"/>
      <c r="G24" s="58"/>
    </row>
    <row r="25" spans="1:8" x14ac:dyDescent="0.2">
      <c r="A25" s="58" t="s">
        <v>381</v>
      </c>
      <c r="B25" s="58" t="s">
        <v>382</v>
      </c>
      <c r="C25" s="79"/>
      <c r="D25" s="58"/>
      <c r="E25" s="58"/>
      <c r="F25" s="58"/>
      <c r="G25" s="58"/>
      <c r="H25" t="s">
        <v>383</v>
      </c>
    </row>
    <row r="26" spans="1:8" x14ac:dyDescent="0.2">
      <c r="A26" s="58" t="s">
        <v>384</v>
      </c>
      <c r="B26" s="58" t="s">
        <v>382</v>
      </c>
      <c r="C26" s="79"/>
      <c r="D26" s="58"/>
      <c r="E26" s="58"/>
      <c r="F26" s="58"/>
      <c r="G26" s="58"/>
      <c r="H26" t="s">
        <v>383</v>
      </c>
    </row>
    <row r="27" spans="1:8" ht="6" customHeight="1" x14ac:dyDescent="0.2">
      <c r="A27" s="58"/>
      <c r="B27" s="58"/>
      <c r="C27" s="58"/>
      <c r="D27" s="58"/>
      <c r="E27" s="58"/>
      <c r="F27" s="58"/>
      <c r="G27" s="58"/>
    </row>
    <row r="28" spans="1:8" x14ac:dyDescent="0.2">
      <c r="A28" s="58" t="s">
        <v>385</v>
      </c>
      <c r="B28" s="58" t="s">
        <v>372</v>
      </c>
      <c r="C28" s="59"/>
      <c r="D28" s="58"/>
      <c r="E28" s="58"/>
      <c r="F28" s="58"/>
      <c r="G28" s="58"/>
    </row>
    <row r="29" spans="1:8" x14ac:dyDescent="0.2">
      <c r="A29" s="58" t="s">
        <v>387</v>
      </c>
      <c r="B29" s="58" t="s">
        <v>372</v>
      </c>
      <c r="C29" s="59"/>
      <c r="D29" s="58"/>
      <c r="E29" s="58"/>
      <c r="F29" s="58"/>
      <c r="G29" s="58"/>
    </row>
    <row r="30" spans="1:8" x14ac:dyDescent="0.2">
      <c r="A30" s="58" t="s">
        <v>388</v>
      </c>
      <c r="B30" s="58" t="s">
        <v>372</v>
      </c>
      <c r="C30" s="59"/>
      <c r="D30" s="58"/>
      <c r="E30" s="58"/>
      <c r="F30" s="58"/>
      <c r="G30" s="58"/>
    </row>
    <row r="31" spans="1:8" x14ac:dyDescent="0.2">
      <c r="A31" s="58" t="s">
        <v>389</v>
      </c>
      <c r="B31" s="58" t="s">
        <v>372</v>
      </c>
      <c r="C31" s="59"/>
      <c r="D31" s="59"/>
      <c r="E31" s="59"/>
      <c r="F31" s="59"/>
      <c r="G31" s="59"/>
      <c r="H31" s="81" t="s">
        <v>348</v>
      </c>
    </row>
    <row r="32" spans="1:8" x14ac:dyDescent="0.2">
      <c r="A32" s="58" t="s">
        <v>390</v>
      </c>
      <c r="B32" s="58" t="s">
        <v>372</v>
      </c>
      <c r="C32" s="59"/>
      <c r="D32" s="59"/>
      <c r="E32" s="59"/>
      <c r="F32" s="59"/>
      <c r="G32" s="59"/>
      <c r="H32" s="81" t="s">
        <v>348</v>
      </c>
    </row>
    <row r="33" spans="1:8" ht="11" customHeight="1" x14ac:dyDescent="0.2">
      <c r="A33" s="58"/>
      <c r="B33" s="58"/>
      <c r="C33" s="58"/>
      <c r="D33" s="58"/>
      <c r="E33" s="58"/>
      <c r="F33" s="58"/>
      <c r="G33" s="58"/>
    </row>
    <row r="34" spans="1:8" x14ac:dyDescent="0.2">
      <c r="A34" s="58" t="s">
        <v>391</v>
      </c>
      <c r="B34" s="58" t="s">
        <v>392</v>
      </c>
      <c r="C34" s="57">
        <v>0.84199999999999997</v>
      </c>
      <c r="D34" s="57">
        <v>2E-3</v>
      </c>
      <c r="E34" s="71">
        <v>0.83807999999999905</v>
      </c>
      <c r="F34" s="71">
        <v>0.84592000000000001</v>
      </c>
      <c r="G34" s="71" t="s">
        <v>393</v>
      </c>
      <c r="H34" t="s">
        <v>394</v>
      </c>
    </row>
    <row r="35" spans="1:8" x14ac:dyDescent="0.2">
      <c r="A35" s="58" t="s">
        <v>395</v>
      </c>
      <c r="B35" s="58" t="s">
        <v>392</v>
      </c>
      <c r="C35" s="57">
        <v>0.77900000000000003</v>
      </c>
      <c r="D35" s="57">
        <v>0.01</v>
      </c>
      <c r="E35" s="71">
        <v>0.75939999999999996</v>
      </c>
      <c r="F35" s="71">
        <v>0.79859999999999998</v>
      </c>
      <c r="G35" s="71" t="s">
        <v>393</v>
      </c>
      <c r="H35" t="s">
        <v>394</v>
      </c>
    </row>
    <row r="36" spans="1:8" x14ac:dyDescent="0.2">
      <c r="A36" s="58" t="s">
        <v>396</v>
      </c>
      <c r="B36" s="58" t="s">
        <v>392</v>
      </c>
      <c r="C36" s="57">
        <v>0.82099999999999995</v>
      </c>
      <c r="D36" s="57">
        <v>3.7999999999999999E-2</v>
      </c>
      <c r="E36" s="71">
        <v>0.74651999999999996</v>
      </c>
      <c r="F36" s="71">
        <v>0.89547999999999905</v>
      </c>
      <c r="G36" s="71" t="s">
        <v>393</v>
      </c>
      <c r="H36" t="s">
        <v>394</v>
      </c>
    </row>
    <row r="37" spans="1:8" x14ac:dyDescent="0.2">
      <c r="A37" s="58" t="s">
        <v>397</v>
      </c>
      <c r="B37" s="58" t="s">
        <v>392</v>
      </c>
      <c r="C37" s="57">
        <v>0.70299999999999996</v>
      </c>
      <c r="D37" s="57">
        <v>0.01</v>
      </c>
      <c r="E37" s="71">
        <v>0.68340000000000001</v>
      </c>
      <c r="F37" s="71">
        <v>0.72259999999999902</v>
      </c>
      <c r="G37" s="71" t="s">
        <v>393</v>
      </c>
      <c r="H37" t="s">
        <v>394</v>
      </c>
    </row>
    <row r="38" spans="1:8" x14ac:dyDescent="0.2">
      <c r="A38" s="58" t="s">
        <v>398</v>
      </c>
      <c r="B38" s="58" t="s">
        <v>392</v>
      </c>
      <c r="C38" s="57">
        <v>0.70299999999999996</v>
      </c>
      <c r="D38" s="57">
        <v>3.7999999999999999E-2</v>
      </c>
      <c r="E38" s="71">
        <v>0.62851999999999997</v>
      </c>
      <c r="F38" s="71">
        <v>0.77747999999999995</v>
      </c>
      <c r="G38" s="71" t="s">
        <v>393</v>
      </c>
      <c r="H38" t="s">
        <v>394</v>
      </c>
    </row>
    <row r="39" spans="1:8" x14ac:dyDescent="0.2">
      <c r="A39" s="58"/>
      <c r="B39" s="58"/>
      <c r="C39" s="58"/>
      <c r="D39" s="58"/>
      <c r="E39" s="58"/>
      <c r="F39" s="58"/>
      <c r="G39" s="58"/>
    </row>
    <row r="40" spans="1:8" x14ac:dyDescent="0.2">
      <c r="A40" s="58"/>
      <c r="B40" s="58"/>
      <c r="C40" s="58"/>
      <c r="D40" s="58"/>
      <c r="E40" s="58"/>
      <c r="F40" s="58"/>
      <c r="G40" s="58"/>
    </row>
    <row r="41" spans="1:8" x14ac:dyDescent="0.2">
      <c r="A41" s="58"/>
      <c r="B41" s="58"/>
      <c r="C41" s="58"/>
      <c r="D41" s="58"/>
      <c r="E41" s="58"/>
      <c r="F41" s="58"/>
      <c r="G41" s="58"/>
    </row>
    <row r="42" spans="1:8" x14ac:dyDescent="0.2">
      <c r="A42" s="58"/>
      <c r="B42" s="58"/>
      <c r="C42" s="58"/>
      <c r="D42" s="58"/>
      <c r="E42" s="58"/>
      <c r="F42" s="58"/>
      <c r="G42" s="58"/>
    </row>
    <row r="43" spans="1:8" x14ac:dyDescent="0.2">
      <c r="A43" s="58"/>
      <c r="B43" s="58"/>
      <c r="C43" s="58"/>
      <c r="D43" s="58"/>
      <c r="E43" s="58"/>
      <c r="F43" s="58"/>
      <c r="G43" s="58"/>
    </row>
    <row r="44" spans="1:8" x14ac:dyDescent="0.2">
      <c r="A44" s="58"/>
      <c r="B44" s="58"/>
      <c r="C44" s="58"/>
      <c r="D44" s="58"/>
      <c r="E44" s="58"/>
      <c r="F44" s="58"/>
      <c r="G44" s="58"/>
    </row>
    <row r="45" spans="1:8" x14ac:dyDescent="0.2">
      <c r="A45" s="58"/>
      <c r="B45" s="58"/>
      <c r="C45" s="58"/>
      <c r="D45" s="58"/>
      <c r="E45" s="58"/>
      <c r="F45" s="58"/>
      <c r="G45" s="58"/>
    </row>
  </sheetData>
  <mergeCells count="1">
    <mergeCell ref="E1:F1"/>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C0439A-DFC3-4665-BAC4-85C807B18135}">
  <dimension ref="A1:CC35"/>
  <sheetViews>
    <sheetView workbookViewId="0">
      <selection activeCell="BZ3" sqref="BZ3:CC5"/>
    </sheetView>
  </sheetViews>
  <sheetFormatPr baseColWidth="10" defaultColWidth="9.5" defaultRowHeight="15" x14ac:dyDescent="0.2"/>
  <cols>
    <col min="2" max="2" width="14.1640625" customWidth="1"/>
    <col min="3" max="3" width="11.5" customWidth="1"/>
    <col min="10" max="10" width="10" customWidth="1"/>
    <col min="14" max="14" width="13.5" customWidth="1"/>
    <col min="17" max="17" width="1.5" customWidth="1"/>
    <col min="18" max="18" width="19" customWidth="1"/>
    <col min="19" max="19" width="11.5" customWidth="1"/>
    <col min="20" max="20" width="12.1640625" customWidth="1"/>
    <col min="21" max="21" width="15.33203125" customWidth="1"/>
    <col min="22" max="22" width="10.5" bestFit="1" customWidth="1"/>
    <col min="23" max="23" width="4.1640625" customWidth="1"/>
    <col min="24" max="24" width="18" customWidth="1"/>
    <col min="32" max="32" width="5.83203125" customWidth="1"/>
    <col min="33" max="33" width="5.1640625" customWidth="1"/>
    <col min="41" max="41" width="16.83203125" customWidth="1"/>
    <col min="42" max="42" width="9.33203125" customWidth="1"/>
    <col min="43" max="43" width="14.5" customWidth="1"/>
    <col min="44" max="44" width="10.1640625" customWidth="1"/>
    <col min="45" max="45" width="8.5" customWidth="1"/>
    <col min="46" max="46" width="7" customWidth="1"/>
    <col min="47" max="47" width="7.83203125" customWidth="1"/>
    <col min="48" max="48" width="11.5" customWidth="1"/>
    <col min="49" max="49" width="11.6640625" customWidth="1"/>
    <col min="60" max="60" width="5.6640625" customWidth="1"/>
    <col min="61" max="61" width="29.5" customWidth="1"/>
    <col min="62" max="62" width="7.5" customWidth="1"/>
    <col min="63" max="63" width="11" customWidth="1"/>
    <col min="64" max="64" width="6.1640625" customWidth="1"/>
    <col min="65" max="65" width="5.6640625" customWidth="1"/>
    <col min="66" max="66" width="7.33203125" customWidth="1"/>
    <col min="81" max="81" width="11.33203125" customWidth="1"/>
  </cols>
  <sheetData>
    <row r="1" spans="1:81" ht="24" thickBot="1" x14ac:dyDescent="0.25">
      <c r="A1" s="55"/>
      <c r="AS1" s="126" t="s">
        <v>400</v>
      </c>
      <c r="AT1" s="126"/>
      <c r="AU1" s="126"/>
      <c r="AV1" s="126"/>
      <c r="BI1" s="126" t="s">
        <v>401</v>
      </c>
      <c r="BJ1" s="126"/>
      <c r="BK1" s="126"/>
      <c r="BL1" s="126"/>
      <c r="BM1" s="126"/>
      <c r="BR1" s="62"/>
      <c r="BS1" s="63"/>
      <c r="BT1" s="127" t="s">
        <v>402</v>
      </c>
      <c r="BU1" s="127"/>
      <c r="BV1" s="127"/>
      <c r="BW1" s="63"/>
      <c r="BX1" s="63"/>
      <c r="BY1" s="63"/>
      <c r="BZ1" s="63"/>
      <c r="CA1" s="63"/>
      <c r="CB1" s="63"/>
      <c r="CC1" s="64"/>
    </row>
    <row r="2" spans="1:81" x14ac:dyDescent="0.2">
      <c r="X2" s="62" t="s">
        <v>403</v>
      </c>
      <c r="Y2" s="63"/>
      <c r="Z2" s="63"/>
      <c r="AA2" s="63"/>
      <c r="AB2" s="63"/>
      <c r="AC2" s="63"/>
      <c r="AD2" s="63"/>
      <c r="AE2" s="63"/>
      <c r="AF2" s="63"/>
      <c r="AG2" s="63"/>
      <c r="AH2" s="63"/>
      <c r="AI2" s="63"/>
      <c r="AJ2" s="63"/>
      <c r="AK2" s="63"/>
      <c r="AL2" s="63"/>
      <c r="AM2" s="64"/>
      <c r="AO2" s="58" t="s">
        <v>404</v>
      </c>
      <c r="AP2" s="58" t="s">
        <v>405</v>
      </c>
      <c r="AQ2" s="58" t="s">
        <v>406</v>
      </c>
      <c r="AR2" s="58" t="s">
        <v>407</v>
      </c>
      <c r="AS2" s="58" t="s">
        <v>408</v>
      </c>
      <c r="AT2" s="58" t="s">
        <v>409</v>
      </c>
      <c r="AU2" s="58" t="s">
        <v>410</v>
      </c>
      <c r="AV2" s="58" t="s">
        <v>411</v>
      </c>
      <c r="AW2" s="58" t="s">
        <v>412</v>
      </c>
      <c r="AX2" s="58" t="s">
        <v>413</v>
      </c>
      <c r="AY2" s="58" t="s">
        <v>409</v>
      </c>
      <c r="AZ2" s="58" t="s">
        <v>410</v>
      </c>
      <c r="BA2" s="58" t="s">
        <v>414</v>
      </c>
      <c r="BB2" s="58" t="s">
        <v>415</v>
      </c>
      <c r="BI2" s="58" t="s">
        <v>416</v>
      </c>
      <c r="BJ2" s="78">
        <v>0.28699999999999998</v>
      </c>
      <c r="BK2" s="58" t="s">
        <v>417</v>
      </c>
      <c r="BL2" s="78"/>
      <c r="BM2" s="58"/>
      <c r="BR2" s="65" t="s">
        <v>418</v>
      </c>
      <c r="BS2" s="58" t="s">
        <v>419</v>
      </c>
      <c r="BT2" s="58" t="s">
        <v>420</v>
      </c>
      <c r="BU2" s="58" t="s">
        <v>409</v>
      </c>
      <c r="BV2" s="58" t="s">
        <v>410</v>
      </c>
      <c r="BW2" s="58" t="s">
        <v>421</v>
      </c>
      <c r="BX2" s="58" t="s">
        <v>422</v>
      </c>
      <c r="BY2" s="58" t="s">
        <v>423</v>
      </c>
      <c r="BZ2" s="58" t="s">
        <v>338</v>
      </c>
      <c r="CA2" s="58" t="s">
        <v>409</v>
      </c>
      <c r="CB2" s="58" t="s">
        <v>410</v>
      </c>
      <c r="CC2" s="66" t="s">
        <v>424</v>
      </c>
    </row>
    <row r="3" spans="1:81" x14ac:dyDescent="0.2">
      <c r="S3" s="56" t="s">
        <v>425</v>
      </c>
      <c r="X3" s="65" t="s">
        <v>404</v>
      </c>
      <c r="Y3" s="58" t="s">
        <v>426</v>
      </c>
      <c r="Z3" s="58" t="s">
        <v>427</v>
      </c>
      <c r="AA3" s="58" t="s">
        <v>428</v>
      </c>
      <c r="AB3" s="58" t="s">
        <v>429</v>
      </c>
      <c r="AC3" s="58" t="s">
        <v>409</v>
      </c>
      <c r="AD3" s="58" t="s">
        <v>410</v>
      </c>
      <c r="AE3" s="58" t="s">
        <v>430</v>
      </c>
      <c r="AF3" s="58" t="s">
        <v>409</v>
      </c>
      <c r="AG3" s="58" t="s">
        <v>410</v>
      </c>
      <c r="AH3" s="58" t="s">
        <v>431</v>
      </c>
      <c r="AI3" s="58" t="s">
        <v>409</v>
      </c>
      <c r="AJ3" s="58" t="s">
        <v>432</v>
      </c>
      <c r="AK3" s="58" t="s">
        <v>433</v>
      </c>
      <c r="AL3" s="58" t="s">
        <v>409</v>
      </c>
      <c r="AM3" s="66" t="s">
        <v>432</v>
      </c>
      <c r="AO3" s="58" t="s">
        <v>434</v>
      </c>
      <c r="AP3" s="59">
        <v>9.7253633201505679E-2</v>
      </c>
      <c r="AQ3" s="59">
        <f>1-(1/EXP(AP3))</f>
        <v>9.2674151013127926E-2</v>
      </c>
      <c r="AR3" s="59">
        <f>AP3/(1-AP3)</f>
        <v>0.10773084974731785</v>
      </c>
      <c r="AS3" s="57">
        <v>0.77</v>
      </c>
      <c r="AT3" s="57">
        <v>0.68</v>
      </c>
      <c r="AU3" s="57">
        <v>0.88</v>
      </c>
      <c r="AV3" s="59">
        <f>EXP((LN(AR3)+LN(AS3)))/(1+EXP(LN(AR3)+LN(AS3)))</f>
        <v>7.6598682607015037E-2</v>
      </c>
      <c r="AW3" s="59">
        <f>(LN(AU3)-LN(AT3))/(2*1.96)</f>
        <v>6.5772731964821363E-2</v>
      </c>
      <c r="AX3" s="57">
        <v>1</v>
      </c>
      <c r="AY3" s="57">
        <v>0.83</v>
      </c>
      <c r="AZ3" s="57">
        <v>1.21</v>
      </c>
      <c r="BA3" s="59">
        <f>(EXP(LN(AR3)+LN(AX3)))/(1+EXP(LN(AR3)+LN(AX3)))</f>
        <v>9.7253633201505651E-2</v>
      </c>
      <c r="BB3" s="59">
        <f>(LN(AZ3)-LN(AY3))/(2*1.96)</f>
        <v>9.616069841840387E-2</v>
      </c>
      <c r="BI3" s="58" t="s">
        <v>435</v>
      </c>
      <c r="BJ3" s="78">
        <v>0.58799999999999997</v>
      </c>
      <c r="BK3" s="58" t="s">
        <v>436</v>
      </c>
      <c r="BL3" s="78"/>
      <c r="BM3" s="58"/>
      <c r="BR3" s="65" t="s">
        <v>437</v>
      </c>
      <c r="BS3" s="59">
        <v>9.7253633201505679E-2</v>
      </c>
      <c r="BT3" s="58">
        <v>1.88</v>
      </c>
      <c r="BU3" s="59">
        <v>1.18</v>
      </c>
      <c r="BV3" s="59">
        <v>3.01</v>
      </c>
      <c r="BW3" s="59">
        <f>BS3/BT3</f>
        <v>5.1730655958247704E-2</v>
      </c>
      <c r="BX3" s="59">
        <f>1-EXP(-BW3)</f>
        <v>5.0415402644964025E-2</v>
      </c>
      <c r="BY3" s="59">
        <v>2561</v>
      </c>
      <c r="BZ3" s="60">
        <f>SQRT((BW3 * (1 - BW3)) / BY3)</f>
        <v>4.3765818891637878E-3</v>
      </c>
      <c r="CA3" s="59">
        <f>BX3-(1.96*BZ3)</f>
        <v>4.1837302142202999E-2</v>
      </c>
      <c r="CB3" s="59">
        <f>BX3+(1.96*CA3)</f>
        <v>0.13241651484368189</v>
      </c>
      <c r="CC3" s="66" t="s">
        <v>386</v>
      </c>
    </row>
    <row r="4" spans="1:81" ht="17" customHeight="1" x14ac:dyDescent="0.2">
      <c r="B4" s="58"/>
      <c r="C4" s="58"/>
      <c r="D4" s="58"/>
      <c r="E4" s="125" t="s">
        <v>438</v>
      </c>
      <c r="F4" s="125"/>
      <c r="G4" s="58"/>
      <c r="H4" s="58"/>
      <c r="I4" s="58"/>
      <c r="J4" s="58"/>
      <c r="N4" s="57" t="s">
        <v>424</v>
      </c>
      <c r="O4" s="72" t="s">
        <v>439</v>
      </c>
      <c r="P4" s="72" t="s">
        <v>440</v>
      </c>
      <c r="Q4" s="72"/>
      <c r="R4" s="72" t="s">
        <v>424</v>
      </c>
      <c r="S4" s="72" t="s">
        <v>441</v>
      </c>
      <c r="T4" s="72" t="s">
        <v>442</v>
      </c>
      <c r="U4" s="72" t="s">
        <v>424</v>
      </c>
      <c r="V4" s="72" t="s">
        <v>443</v>
      </c>
      <c r="X4" s="65" t="s">
        <v>444</v>
      </c>
      <c r="Y4" s="58">
        <v>1023</v>
      </c>
      <c r="Z4" s="58">
        <v>406</v>
      </c>
      <c r="AA4" s="58">
        <v>1158</v>
      </c>
      <c r="AB4" s="58"/>
      <c r="AC4" s="58"/>
      <c r="AD4" s="58"/>
      <c r="AE4" s="58"/>
      <c r="AF4" s="58"/>
      <c r="AG4" s="58"/>
      <c r="AH4" s="58"/>
      <c r="AI4" s="58"/>
      <c r="AJ4" s="58"/>
      <c r="AK4" s="58"/>
      <c r="AL4" s="58"/>
      <c r="AM4" s="66"/>
      <c r="AN4" t="s">
        <v>445</v>
      </c>
      <c r="AO4" s="58" t="s">
        <v>446</v>
      </c>
      <c r="AP4" s="59">
        <f>108/1648</f>
        <v>6.553398058252427E-2</v>
      </c>
      <c r="AQ4" s="59">
        <f t="shared" ref="AQ4:AQ7" si="0">1-(1/EXP(AP4))</f>
        <v>6.3432778880842644E-2</v>
      </c>
      <c r="AR4" s="59">
        <f t="shared" ref="AR4:AR7" si="1">AP4/(1-AP4)</f>
        <v>7.0129870129870125E-2</v>
      </c>
      <c r="AS4" s="57">
        <v>0.82</v>
      </c>
      <c r="AT4" s="57">
        <v>0.73</v>
      </c>
      <c r="AU4" s="57">
        <v>0.92</v>
      </c>
      <c r="AV4" s="59">
        <f t="shared" ref="AV4:AV7" si="2">EXP((LN(AR4)+LN(AS4)))/(1+EXP(LN(AR4)+LN(AS4)))</f>
        <v>5.4379328977747207E-2</v>
      </c>
      <c r="AW4" s="59">
        <f t="shared" ref="AW4:AW7" si="3">(LN(AU4)-LN(AT4))/(2*1.96)</f>
        <v>5.901253466853297E-2</v>
      </c>
      <c r="AX4" s="57">
        <v>0.75</v>
      </c>
      <c r="AY4" s="57">
        <v>0.66</v>
      </c>
      <c r="AZ4" s="57">
        <v>0.84</v>
      </c>
      <c r="BA4" s="59">
        <f t="shared" ref="BA4:BA7" si="4">(EXP(LN(AR4)+LN(AX4)))/(1+EXP(LN(AR4)+LN(AX4)))</f>
        <v>4.9969154842689711E-2</v>
      </c>
      <c r="BB4" s="59">
        <f t="shared" ref="BB4:BB7" si="5">(LN(AZ4)-LN(AY4))/(2*1.96)</f>
        <v>6.1520932861451015E-2</v>
      </c>
      <c r="BI4" s="58" t="s">
        <v>447</v>
      </c>
      <c r="BJ4" s="58">
        <v>31.9</v>
      </c>
      <c r="BK4" s="58" t="s">
        <v>448</v>
      </c>
      <c r="BL4" s="58"/>
      <c r="BM4" s="58"/>
      <c r="BR4" s="65" t="s">
        <v>441</v>
      </c>
      <c r="BS4" s="59">
        <v>6.553398058252427E-2</v>
      </c>
      <c r="BT4" s="58">
        <v>1.67</v>
      </c>
      <c r="BU4" s="59">
        <v>1.21</v>
      </c>
      <c r="BV4" s="59">
        <v>2.31</v>
      </c>
      <c r="BW4" s="59">
        <f t="shared" ref="BW4:BW5" si="6">BS4/BT4</f>
        <v>3.9241904540433699E-2</v>
      </c>
      <c r="BX4" s="59">
        <f t="shared" ref="BX4:BX5" si="7">1-EXP(-BW4)</f>
        <v>3.8481914579438947E-2</v>
      </c>
      <c r="BY4" s="59">
        <v>2696</v>
      </c>
      <c r="BZ4" s="60">
        <f>SQRT((BW4 * (1 - BW4)) / BY4)</f>
        <v>3.7395739072244466E-3</v>
      </c>
      <c r="CA4" s="59">
        <f t="shared" ref="CA4:CA5" si="8">BX4-(1.96*BZ4)</f>
        <v>3.1152349721279032E-2</v>
      </c>
      <c r="CB4" s="59">
        <f t="shared" ref="CB4:CB5" si="9">BX4+(1.96*CA4)</f>
        <v>9.9540520033145841E-2</v>
      </c>
      <c r="CC4" s="66" t="s">
        <v>386</v>
      </c>
    </row>
    <row r="5" spans="1:81" ht="16" thickBot="1" x14ac:dyDescent="0.25">
      <c r="B5" s="58" t="s">
        <v>449</v>
      </c>
      <c r="C5" s="58" t="s">
        <v>423</v>
      </c>
      <c r="D5" s="58" t="s">
        <v>450</v>
      </c>
      <c r="E5" s="58" t="s">
        <v>451</v>
      </c>
      <c r="F5" s="58" t="s">
        <v>452</v>
      </c>
      <c r="G5" s="58" t="s">
        <v>432</v>
      </c>
      <c r="H5" s="58" t="s">
        <v>453</v>
      </c>
      <c r="I5" s="58" t="s">
        <v>452</v>
      </c>
      <c r="J5" s="58" t="s">
        <v>432</v>
      </c>
      <c r="N5" s="58" t="s">
        <v>454</v>
      </c>
      <c r="O5" s="57">
        <v>3.4599999999999999E-2</v>
      </c>
      <c r="P5" s="57">
        <v>2.6100000000000002E-2</v>
      </c>
      <c r="Q5" s="58" t="s">
        <v>347</v>
      </c>
      <c r="R5" s="58" t="s">
        <v>455</v>
      </c>
      <c r="S5" s="57">
        <v>6.5500000000000003E-2</v>
      </c>
      <c r="T5" s="57">
        <v>1.2500000000000001E-2</v>
      </c>
      <c r="U5" s="58" t="s">
        <v>456</v>
      </c>
      <c r="V5" s="59">
        <v>9.7253633201505679E-2</v>
      </c>
      <c r="X5" s="65" t="s">
        <v>457</v>
      </c>
      <c r="Y5" s="71">
        <f>22/Y4</f>
        <v>2.1505376344086023E-2</v>
      </c>
      <c r="Z5" s="71">
        <f>9/Z4</f>
        <v>2.2167487684729065E-2</v>
      </c>
      <c r="AA5" s="71">
        <f>39/AA4</f>
        <v>3.367875647668394E-2</v>
      </c>
      <c r="AB5" s="61">
        <v>1.26</v>
      </c>
      <c r="AC5" s="58">
        <v>0.56000000000000005</v>
      </c>
      <c r="AD5" s="58">
        <v>2.87</v>
      </c>
      <c r="AE5" s="61">
        <v>1.99</v>
      </c>
      <c r="AF5" s="58">
        <v>1.1100000000000001</v>
      </c>
      <c r="AG5" s="58">
        <v>3.57</v>
      </c>
      <c r="AH5" s="58">
        <f t="shared" ref="AH5:AH10" si="10">Y5*AB5</f>
        <v>2.709677419354839E-2</v>
      </c>
      <c r="AI5" s="58">
        <f t="shared" ref="AI5:AI10" si="11">Y5*AC5</f>
        <v>1.2043010752688174E-2</v>
      </c>
      <c r="AJ5" s="58">
        <f t="shared" ref="AJ5:AJ10" si="12">Y5*AD5</f>
        <v>6.172043010752689E-2</v>
      </c>
      <c r="AK5" s="58">
        <f>Y5*AE5</f>
        <v>4.2795698924731188E-2</v>
      </c>
      <c r="AL5" s="58">
        <f>Y5*AI5</f>
        <v>2.5898947855243384E-4</v>
      </c>
      <c r="AM5" s="66">
        <f>Y5*AJ5</f>
        <v>1.3273210775812236E-3</v>
      </c>
      <c r="AO5" s="58" t="s">
        <v>442</v>
      </c>
      <c r="AP5" s="59">
        <v>1.2500000000000001E-2</v>
      </c>
      <c r="AQ5" s="59">
        <f t="shared" si="0"/>
        <v>1.2422199506118559E-2</v>
      </c>
      <c r="AR5" s="59">
        <f t="shared" si="1"/>
        <v>1.2658227848101266E-2</v>
      </c>
      <c r="AS5" s="57">
        <v>1.1299999999999999</v>
      </c>
      <c r="AT5" s="57">
        <v>0.89</v>
      </c>
      <c r="AU5" s="57">
        <v>1.44</v>
      </c>
      <c r="AV5" s="59">
        <f t="shared" si="2"/>
        <v>1.4102084113315859E-2</v>
      </c>
      <c r="AW5" s="59">
        <f t="shared" si="3"/>
        <v>0.12274921679690325</v>
      </c>
      <c r="AX5" s="57">
        <v>0.93</v>
      </c>
      <c r="AY5" s="57">
        <v>0.67</v>
      </c>
      <c r="AZ5" s="57">
        <v>1.3</v>
      </c>
      <c r="BA5" s="59">
        <f t="shared" si="4"/>
        <v>1.1635180783185286E-2</v>
      </c>
      <c r="BB5" s="59">
        <f t="shared" si="5"/>
        <v>0.16909230384301435</v>
      </c>
      <c r="BI5" s="58" t="s">
        <v>458</v>
      </c>
      <c r="BJ5">
        <v>57</v>
      </c>
      <c r="BK5" t="s">
        <v>459</v>
      </c>
      <c r="BL5" s="58"/>
      <c r="BM5" s="58"/>
      <c r="BR5" s="67" t="s">
        <v>442</v>
      </c>
      <c r="BS5" s="115">
        <v>1.2500000000000001E-2</v>
      </c>
      <c r="BT5" s="68">
        <v>1.35</v>
      </c>
      <c r="BU5" s="115">
        <v>0.79</v>
      </c>
      <c r="BV5" s="115">
        <v>2.3199999999999998</v>
      </c>
      <c r="BW5" s="115">
        <f t="shared" si="6"/>
        <v>9.2592592592592587E-3</v>
      </c>
      <c r="BX5" s="115">
        <f t="shared" si="7"/>
        <v>9.2165243179215262E-3</v>
      </c>
      <c r="BY5" s="115">
        <v>2696</v>
      </c>
      <c r="BZ5" s="115">
        <f t="shared" ref="BZ5" si="13">SQRT((BX5 * (1 - BX5)) / BY5)</f>
        <v>1.8404033712138971E-3</v>
      </c>
      <c r="CA5" s="115">
        <f t="shared" si="8"/>
        <v>5.6093337103422878E-3</v>
      </c>
      <c r="CB5" s="115">
        <f t="shared" si="9"/>
        <v>2.0210818390192412E-2</v>
      </c>
      <c r="CC5" s="70" t="s">
        <v>386</v>
      </c>
    </row>
    <row r="6" spans="1:81" x14ac:dyDescent="0.2">
      <c r="B6" s="58" t="s">
        <v>460</v>
      </c>
      <c r="C6" s="58">
        <v>31066</v>
      </c>
      <c r="D6" s="114">
        <f>C6/C8</f>
        <v>0.7401248391861629</v>
      </c>
      <c r="E6" s="58">
        <v>0.91600000000000004</v>
      </c>
      <c r="F6" s="58">
        <v>0.91300000000000003</v>
      </c>
      <c r="G6" s="58">
        <v>0.91900000000000004</v>
      </c>
      <c r="H6" s="58">
        <f>1-E6</f>
        <v>8.3999999999999964E-2</v>
      </c>
      <c r="I6" s="58">
        <f>1-G6</f>
        <v>8.0999999999999961E-2</v>
      </c>
      <c r="J6" s="58">
        <f>1-F6</f>
        <v>8.6999999999999966E-2</v>
      </c>
      <c r="N6" s="58" t="s">
        <v>461</v>
      </c>
      <c r="O6" s="57">
        <v>2.1999999999999999E-2</v>
      </c>
      <c r="P6" s="57">
        <v>6.0999999999999999E-2</v>
      </c>
      <c r="Q6" s="58" t="s">
        <v>347</v>
      </c>
      <c r="R6" s="58" t="s">
        <v>461</v>
      </c>
      <c r="S6" s="57">
        <v>2.5999999999999999E-2</v>
      </c>
      <c r="T6" s="57">
        <v>2E-3</v>
      </c>
      <c r="U6" s="58" t="s">
        <v>461</v>
      </c>
      <c r="V6" s="59">
        <v>2.3E-2</v>
      </c>
      <c r="X6" s="65" t="s">
        <v>462</v>
      </c>
      <c r="Y6" s="71">
        <f>62/Y4</f>
        <v>6.0606060606060608E-2</v>
      </c>
      <c r="Z6" s="71">
        <f>39/Z4</f>
        <v>9.6059113300492605E-2</v>
      </c>
      <c r="AA6" s="71">
        <f>107/AA4</f>
        <v>9.2400690846286701E-2</v>
      </c>
      <c r="AB6" s="61">
        <v>1.9</v>
      </c>
      <c r="AC6" s="58">
        <v>1.26</v>
      </c>
      <c r="AD6" s="58">
        <v>2.88</v>
      </c>
      <c r="AE6" s="61">
        <v>1.53</v>
      </c>
      <c r="AF6" s="58">
        <v>1.0900000000000001</v>
      </c>
      <c r="AG6" s="58">
        <v>2.15</v>
      </c>
      <c r="AH6" s="58">
        <f t="shared" si="10"/>
        <v>0.11515151515151514</v>
      </c>
      <c r="AI6" s="58">
        <f t="shared" si="11"/>
        <v>7.636363636363637E-2</v>
      </c>
      <c r="AJ6" s="58">
        <f t="shared" si="12"/>
        <v>0.17454545454545453</v>
      </c>
      <c r="AK6" s="58">
        <f t="shared" ref="AK6:AK10" si="14">Y6*AE6</f>
        <v>9.2727272727272728E-2</v>
      </c>
      <c r="AL6" s="58">
        <f t="shared" ref="AL6:AL10" si="15">Y6*AI6</f>
        <v>4.6280991735537192E-3</v>
      </c>
      <c r="AM6" s="66">
        <f t="shared" ref="AM6:AM10" si="16">Y6*AJ6</f>
        <v>1.0578512396694214E-2</v>
      </c>
      <c r="AO6" s="58" t="s">
        <v>463</v>
      </c>
      <c r="AP6" s="59">
        <v>2.1999999999999999E-2</v>
      </c>
      <c r="AQ6" s="59">
        <f t="shared" si="0"/>
        <v>2.175976494878995E-2</v>
      </c>
      <c r="AR6" s="59">
        <f t="shared" si="1"/>
        <v>2.2494887525562373E-2</v>
      </c>
      <c r="AS6" s="57">
        <v>1.04</v>
      </c>
      <c r="AT6" s="57">
        <v>0.95</v>
      </c>
      <c r="AU6" s="57">
        <v>1.1399999999999999</v>
      </c>
      <c r="AV6" s="59">
        <f t="shared" si="2"/>
        <v>2.2859883302693625E-2</v>
      </c>
      <c r="AW6" s="59">
        <f t="shared" si="3"/>
        <v>4.6510601222947597E-2</v>
      </c>
      <c r="AX6" s="57">
        <v>1.43</v>
      </c>
      <c r="AY6" s="57">
        <v>1.1399999999999999</v>
      </c>
      <c r="AZ6" s="57">
        <v>1.79</v>
      </c>
      <c r="BA6" s="59">
        <f t="shared" si="4"/>
        <v>3.1165177421591746E-2</v>
      </c>
      <c r="BB6" s="59">
        <f t="shared" si="5"/>
        <v>0.11509881567506626</v>
      </c>
      <c r="BI6" s="58"/>
      <c r="BJ6" s="58"/>
      <c r="BK6" s="58"/>
      <c r="BL6" s="58"/>
      <c r="BM6" s="58"/>
    </row>
    <row r="7" spans="1:81" x14ac:dyDescent="0.2">
      <c r="B7" s="58" t="s">
        <v>464</v>
      </c>
      <c r="C7" s="58">
        <v>10908</v>
      </c>
      <c r="D7" s="114">
        <f>C7/C8</f>
        <v>0.25987516081383716</v>
      </c>
      <c r="E7" s="58">
        <v>0.86499999999999999</v>
      </c>
      <c r="F7" s="58">
        <v>0.85799999999999998</v>
      </c>
      <c r="G7" s="58">
        <v>0.871</v>
      </c>
      <c r="H7" s="58">
        <f t="shared" ref="H7" si="17">1-E7</f>
        <v>0.13500000000000001</v>
      </c>
      <c r="I7" s="58">
        <f t="shared" ref="I7" si="18">1-G7</f>
        <v>0.129</v>
      </c>
      <c r="J7" s="58">
        <f t="shared" ref="J7" si="19">1-F7</f>
        <v>0.14200000000000002</v>
      </c>
      <c r="N7" s="58" t="s">
        <v>465</v>
      </c>
      <c r="O7" s="57">
        <v>5.7000000000000002E-2</v>
      </c>
      <c r="P7" s="57" t="s">
        <v>466</v>
      </c>
      <c r="Q7" s="58" t="s">
        <v>347</v>
      </c>
      <c r="R7" s="58" t="s">
        <v>467</v>
      </c>
      <c r="S7" s="57">
        <v>3.2000000000000001E-2</v>
      </c>
      <c r="T7" s="57">
        <v>0.02</v>
      </c>
      <c r="U7" s="58" t="s">
        <v>355</v>
      </c>
      <c r="V7" s="59">
        <v>0.11700000000000001</v>
      </c>
      <c r="X7" s="65" t="s">
        <v>468</v>
      </c>
      <c r="Y7" s="71">
        <f>31/Y4</f>
        <v>3.0303030303030304E-2</v>
      </c>
      <c r="Z7" s="71">
        <f>7/Z4</f>
        <v>1.7241379310344827E-2</v>
      </c>
      <c r="AA7" s="71">
        <f>22/AA4</f>
        <v>1.8998272884283247E-2</v>
      </c>
      <c r="AB7" s="61">
        <v>1.3</v>
      </c>
      <c r="AC7" s="58">
        <v>0.54</v>
      </c>
      <c r="AD7" s="58">
        <v>3.17</v>
      </c>
      <c r="AE7" s="61">
        <v>0.92</v>
      </c>
      <c r="AF7" s="58">
        <v>0.51</v>
      </c>
      <c r="AG7" s="58">
        <v>1.67</v>
      </c>
      <c r="AH7" s="58">
        <f t="shared" si="10"/>
        <v>3.9393939393939398E-2</v>
      </c>
      <c r="AI7" s="58">
        <f t="shared" si="11"/>
        <v>1.6363636363636365E-2</v>
      </c>
      <c r="AJ7" s="58">
        <f t="shared" si="12"/>
        <v>9.6060606060606055E-2</v>
      </c>
      <c r="AK7" s="58">
        <f t="shared" si="14"/>
        <v>2.7878787878787881E-2</v>
      </c>
      <c r="AL7" s="58">
        <f t="shared" si="15"/>
        <v>4.9586776859504133E-4</v>
      </c>
      <c r="AM7" s="66">
        <f t="shared" si="16"/>
        <v>2.9109274563820019E-3</v>
      </c>
      <c r="AO7" s="58" t="s">
        <v>469</v>
      </c>
      <c r="AP7" s="59">
        <v>6.4500000000000002E-2</v>
      </c>
      <c r="AQ7" s="59">
        <f t="shared" si="0"/>
        <v>6.2463885737950364E-2</v>
      </c>
      <c r="AR7" s="59">
        <f t="shared" si="1"/>
        <v>6.8947087119187608E-2</v>
      </c>
      <c r="AS7" s="57">
        <v>1.37</v>
      </c>
      <c r="AT7" s="57">
        <v>1.19</v>
      </c>
      <c r="AU7" s="57">
        <v>1.57</v>
      </c>
      <c r="AV7" s="59">
        <f t="shared" si="2"/>
        <v>8.6305323455729055E-2</v>
      </c>
      <c r="AW7" s="59">
        <f t="shared" si="3"/>
        <v>7.0694467407341519E-2</v>
      </c>
      <c r="AX7" s="57">
        <v>2.0699999999999998</v>
      </c>
      <c r="AY7" s="57">
        <v>0.88</v>
      </c>
      <c r="AZ7" s="57">
        <v>4.87</v>
      </c>
      <c r="BA7" s="59">
        <f t="shared" si="4"/>
        <v>0.12489534758632949</v>
      </c>
      <c r="BB7" s="59">
        <f t="shared" si="5"/>
        <v>0.43646104811336311</v>
      </c>
      <c r="BI7" s="58"/>
      <c r="BJ7" s="58"/>
      <c r="BK7" s="58"/>
      <c r="BL7" s="58"/>
      <c r="BM7" s="58"/>
    </row>
    <row r="8" spans="1:81" x14ac:dyDescent="0.2">
      <c r="B8" s="58" t="s">
        <v>470</v>
      </c>
      <c r="C8" s="58">
        <f>C6+C7</f>
        <v>41974</v>
      </c>
      <c r="D8" s="58">
        <f>SUM(D6:D7)</f>
        <v>1</v>
      </c>
      <c r="E8" s="86">
        <f>(E6*$D$6)+(E7*$D$7)</f>
        <v>0.90274636679849429</v>
      </c>
      <c r="F8" s="86">
        <f t="shared" ref="F8:J8" si="20">(F6*$D$6)+(F7*$D$7)</f>
        <v>0.89870686615523909</v>
      </c>
      <c r="G8" s="86">
        <f t="shared" si="20"/>
        <v>0.90652599228093589</v>
      </c>
      <c r="H8" s="59">
        <f t="shared" si="20"/>
        <v>9.7253633201505679E-2</v>
      </c>
      <c r="I8" s="86">
        <f t="shared" si="20"/>
        <v>9.3474007719064167E-2</v>
      </c>
      <c r="J8" s="86">
        <f t="shared" si="20"/>
        <v>0.10129313384476103</v>
      </c>
      <c r="N8" s="58"/>
      <c r="O8" s="57"/>
      <c r="P8" s="57"/>
      <c r="Q8" s="58"/>
      <c r="R8" s="58"/>
      <c r="S8" s="57"/>
      <c r="T8" s="58"/>
      <c r="U8" s="58"/>
      <c r="V8" s="59"/>
      <c r="X8" s="65" t="s">
        <v>471</v>
      </c>
      <c r="Y8" s="71">
        <f>15/Y4</f>
        <v>1.466275659824047E-2</v>
      </c>
      <c r="Z8" s="71">
        <f>4/Z4</f>
        <v>9.852216748768473E-3</v>
      </c>
      <c r="AA8" s="71">
        <f>8/AA4</f>
        <v>6.9084628670120895E-3</v>
      </c>
      <c r="AB8" s="61">
        <v>1.48</v>
      </c>
      <c r="AC8" s="58">
        <v>0.45</v>
      </c>
      <c r="AD8" s="58">
        <v>4.87</v>
      </c>
      <c r="AE8" s="61">
        <v>0.6</v>
      </c>
      <c r="AF8" s="58">
        <v>0.24</v>
      </c>
      <c r="AG8" s="58">
        <v>1.52</v>
      </c>
      <c r="AH8" s="58">
        <f t="shared" si="10"/>
        <v>2.1700879765395895E-2</v>
      </c>
      <c r="AI8" s="58">
        <f t="shared" si="11"/>
        <v>6.5982404692082114E-3</v>
      </c>
      <c r="AJ8" s="58">
        <f t="shared" si="12"/>
        <v>7.1407624633431088E-2</v>
      </c>
      <c r="AK8" s="58">
        <f t="shared" si="14"/>
        <v>8.7976539589442824E-3</v>
      </c>
      <c r="AL8" s="58">
        <f t="shared" si="15"/>
        <v>9.6748393976660001E-5</v>
      </c>
      <c r="AM8" s="66">
        <f t="shared" si="16"/>
        <v>1.0470326192585204E-3</v>
      </c>
    </row>
    <row r="9" spans="1:81" ht="22.5" customHeight="1" thickBot="1" x14ac:dyDescent="0.25">
      <c r="X9" s="65" t="s">
        <v>441</v>
      </c>
      <c r="Y9" s="71">
        <f>27/Y4</f>
        <v>2.6392961876832845E-2</v>
      </c>
      <c r="Z9" s="71">
        <f>12/Z4</f>
        <v>2.9556650246305417E-2</v>
      </c>
      <c r="AA9" s="71">
        <f>33/AA4</f>
        <v>2.8497409326424871E-2</v>
      </c>
      <c r="AB9" s="61">
        <v>1.2</v>
      </c>
      <c r="AC9" s="58">
        <v>0.6</v>
      </c>
      <c r="AD9" s="58">
        <v>2.42</v>
      </c>
      <c r="AE9" s="61">
        <v>1.22</v>
      </c>
      <c r="AF9" s="58">
        <v>0.69</v>
      </c>
      <c r="AG9" s="58">
        <v>2.14</v>
      </c>
      <c r="AH9" s="58">
        <f t="shared" si="10"/>
        <v>3.1671554252199412E-2</v>
      </c>
      <c r="AI9" s="58">
        <f t="shared" si="11"/>
        <v>1.5835777126099706E-2</v>
      </c>
      <c r="AJ9" s="58">
        <f t="shared" si="12"/>
        <v>6.3870967741935486E-2</v>
      </c>
      <c r="AK9" s="58">
        <f t="shared" si="14"/>
        <v>3.2199413489736067E-2</v>
      </c>
      <c r="AL9" s="58">
        <f t="shared" si="15"/>
        <v>4.1795306197917113E-4</v>
      </c>
      <c r="AM9" s="66">
        <f t="shared" si="16"/>
        <v>1.6857440166493237E-3</v>
      </c>
      <c r="AQ9" s="56" t="s">
        <v>472</v>
      </c>
      <c r="AW9" s="126" t="s">
        <v>473</v>
      </c>
      <c r="AX9" s="126"/>
      <c r="BD9" s="126" t="s">
        <v>474</v>
      </c>
      <c r="BE9" s="126"/>
      <c r="BJ9" s="121" t="s">
        <v>475</v>
      </c>
      <c r="BK9" s="121"/>
    </row>
    <row r="10" spans="1:81" ht="16" thickBot="1" x14ac:dyDescent="0.25">
      <c r="X10" s="67" t="s">
        <v>442</v>
      </c>
      <c r="Y10" s="71">
        <f>2/Y4</f>
        <v>1.9550342130987292E-3</v>
      </c>
      <c r="Z10" s="71">
        <f>1/Z4</f>
        <v>2.4630541871921183E-3</v>
      </c>
      <c r="AA10" s="71">
        <f>2/AA4</f>
        <v>1.7271157167530224E-3</v>
      </c>
      <c r="AB10" s="69">
        <v>0.71</v>
      </c>
      <c r="AC10" s="68">
        <v>0.03</v>
      </c>
      <c r="AD10" s="68">
        <v>16.21</v>
      </c>
      <c r="AE10" s="69">
        <v>0.83</v>
      </c>
      <c r="AF10" s="68">
        <v>0.06</v>
      </c>
      <c r="AG10" s="68">
        <v>11.21</v>
      </c>
      <c r="AH10" s="68">
        <f t="shared" si="10"/>
        <v>1.3880742913000978E-3</v>
      </c>
      <c r="AI10" s="68">
        <f t="shared" si="11"/>
        <v>5.8651026392961877E-5</v>
      </c>
      <c r="AJ10" s="68">
        <f t="shared" si="12"/>
        <v>3.1691104594330402E-2</v>
      </c>
      <c r="AK10" s="68">
        <f t="shared" si="14"/>
        <v>1.6226783968719453E-3</v>
      </c>
      <c r="AL10" s="68">
        <f t="shared" si="15"/>
        <v>1.1466476323159702E-7</v>
      </c>
      <c r="AM10" s="70">
        <f t="shared" si="16"/>
        <v>6.1957193732806263E-5</v>
      </c>
      <c r="AO10" s="58" t="s">
        <v>404</v>
      </c>
      <c r="AP10" s="58" t="s">
        <v>476</v>
      </c>
      <c r="AQ10" s="58" t="s">
        <v>477</v>
      </c>
      <c r="AR10" s="58" t="s">
        <v>338</v>
      </c>
      <c r="AS10" s="58" t="s">
        <v>478</v>
      </c>
      <c r="AT10" s="58" t="s">
        <v>479</v>
      </c>
      <c r="AV10" s="58" t="s">
        <v>476</v>
      </c>
      <c r="AW10" s="58" t="s">
        <v>480</v>
      </c>
      <c r="AX10" s="58" t="s">
        <v>338</v>
      </c>
      <c r="AY10" s="58" t="s">
        <v>478</v>
      </c>
      <c r="AZ10" s="58" t="s">
        <v>481</v>
      </c>
      <c r="BB10" s="58" t="s">
        <v>476</v>
      </c>
      <c r="BC10" s="58" t="s">
        <v>480</v>
      </c>
      <c r="BD10" s="58" t="s">
        <v>338</v>
      </c>
      <c r="BE10" s="58" t="s">
        <v>478</v>
      </c>
      <c r="BF10" s="58" t="s">
        <v>481</v>
      </c>
      <c r="BI10" s="101" t="s">
        <v>482</v>
      </c>
      <c r="BJ10" s="102" t="s">
        <v>483</v>
      </c>
      <c r="BK10" s="102" t="s">
        <v>484</v>
      </c>
      <c r="BL10" s="102" t="s">
        <v>485</v>
      </c>
      <c r="BM10" s="102" t="s">
        <v>486</v>
      </c>
      <c r="BN10" s="103" t="s">
        <v>487</v>
      </c>
    </row>
    <row r="11" spans="1:81" x14ac:dyDescent="0.2">
      <c r="AO11" s="58" t="s">
        <v>443</v>
      </c>
      <c r="AP11" s="71">
        <v>9.7253633201505679E-2</v>
      </c>
      <c r="AQ11" s="58">
        <v>41974</v>
      </c>
      <c r="AR11" s="71">
        <f t="shared" ref="AR11:AR13" si="21">SQRT((AP11 * (1 - AP11)) / AQ11)</f>
        <v>1.4462574624860389E-3</v>
      </c>
      <c r="AS11" s="59">
        <v>9.3474007719064167E-2</v>
      </c>
      <c r="AT11" s="58">
        <v>0.10129313384476103</v>
      </c>
      <c r="AV11" s="59">
        <v>7.6598682607015037E-2</v>
      </c>
      <c r="AW11" s="58">
        <v>4012</v>
      </c>
      <c r="AX11" s="71">
        <f t="shared" ref="AX11:AX15" si="22">SQRT((AV11 * (1 - AV11)) / AW11)</f>
        <v>4.1988023630102362E-3</v>
      </c>
      <c r="AY11" s="71">
        <f>AV11-(1.96*AX11)</f>
        <v>6.8369029975514972E-2</v>
      </c>
      <c r="AZ11" s="71">
        <f>AV11+(1.96*AX11)</f>
        <v>8.4828335238515101E-2</v>
      </c>
      <c r="BB11" s="59">
        <v>9.7253633201505651E-2</v>
      </c>
      <c r="BC11" s="58">
        <v>1769</v>
      </c>
      <c r="BD11" s="71">
        <f>SQRT((BB11 * (1 - BB11)) / BC11)</f>
        <v>7.0448520280021361E-3</v>
      </c>
      <c r="BE11" s="71">
        <f>BB11-(1.96*BD11)</f>
        <v>8.3445723226621471E-2</v>
      </c>
      <c r="BF11" s="71">
        <f>BB11+(1.96*BD11)</f>
        <v>0.11106154317638983</v>
      </c>
      <c r="BI11" s="111" t="s">
        <v>488</v>
      </c>
      <c r="BJ11" s="82"/>
      <c r="BK11" s="82"/>
      <c r="BL11" s="82"/>
      <c r="BM11" s="82"/>
      <c r="BN11" s="105"/>
    </row>
    <row r="12" spans="1:81" x14ac:dyDescent="0.2">
      <c r="B12" s="58"/>
      <c r="C12" s="58"/>
      <c r="D12" s="58"/>
      <c r="E12" s="58"/>
      <c r="F12" s="83" t="s">
        <v>489</v>
      </c>
      <c r="G12" s="58"/>
      <c r="H12" s="58"/>
      <c r="I12" s="58"/>
      <c r="J12" s="130" t="s">
        <v>490</v>
      </c>
      <c r="K12" s="130"/>
      <c r="L12" s="130"/>
      <c r="M12" s="130" t="s">
        <v>491</v>
      </c>
      <c r="N12" s="130"/>
      <c r="O12" s="130"/>
      <c r="AO12" s="58" t="s">
        <v>441</v>
      </c>
      <c r="AP12" s="71">
        <v>6.5533980582524201E-2</v>
      </c>
      <c r="AQ12" s="58">
        <v>1648</v>
      </c>
      <c r="AR12" s="71">
        <f t="shared" si="21"/>
        <v>6.0958802523251579E-3</v>
      </c>
      <c r="AS12" s="59">
        <v>5.3586055287966901E-2</v>
      </c>
      <c r="AT12" s="59">
        <v>7.7481905877081494E-2</v>
      </c>
      <c r="AV12" s="59">
        <v>5.4379328977747207E-2</v>
      </c>
      <c r="AW12" s="58">
        <v>4237</v>
      </c>
      <c r="AX12" s="71">
        <f t="shared" si="22"/>
        <v>3.4837434784263611E-3</v>
      </c>
      <c r="AY12" s="71">
        <f t="shared" ref="AY12:AY15" si="23">AV12-(1.96*AX12)</f>
        <v>4.7551191760031537E-2</v>
      </c>
      <c r="AZ12" s="71">
        <f t="shared" ref="AZ12:AZ15" si="24">AV12+(1.96*AX12)</f>
        <v>6.1207466195462877E-2</v>
      </c>
      <c r="BB12" s="59">
        <v>4.9969154842689711E-2</v>
      </c>
      <c r="BC12" s="58">
        <v>1769</v>
      </c>
      <c r="BD12" s="71">
        <f t="shared" ref="BD12:BD15" si="25">SQRT((BB12 * (1 - BB12)) / BC12)</f>
        <v>5.1803122542955935E-3</v>
      </c>
      <c r="BE12" s="71">
        <f t="shared" ref="BE12:BE15" si="26">BB12-(1.96*BD12)</f>
        <v>3.9815742824270348E-2</v>
      </c>
      <c r="BF12" s="71">
        <f t="shared" ref="BF12:BF15" si="27">BB12+(1.96*BD12)</f>
        <v>6.0122566861109075E-2</v>
      </c>
      <c r="BI12" s="111" t="s">
        <v>492</v>
      </c>
      <c r="BJ12" s="82">
        <v>1.1000000000000001</v>
      </c>
      <c r="BK12" s="112">
        <v>644900</v>
      </c>
      <c r="BL12" s="82" t="s">
        <v>493</v>
      </c>
      <c r="BM12" s="100">
        <v>53.316300000000005</v>
      </c>
      <c r="BN12" s="107">
        <f>BM12*BJ12/100</f>
        <v>0.58647930000000015</v>
      </c>
    </row>
    <row r="13" spans="1:81" ht="16" x14ac:dyDescent="0.2">
      <c r="B13" s="84" t="s">
        <v>494</v>
      </c>
      <c r="C13" s="84" t="s">
        <v>495</v>
      </c>
      <c r="D13" s="84" t="s">
        <v>496</v>
      </c>
      <c r="E13" s="84" t="s">
        <v>497</v>
      </c>
      <c r="F13" s="84" t="s">
        <v>498</v>
      </c>
      <c r="G13" s="84" t="s">
        <v>496</v>
      </c>
      <c r="H13" s="84" t="s">
        <v>499</v>
      </c>
      <c r="I13" s="84" t="s">
        <v>497</v>
      </c>
      <c r="J13" s="58" t="s">
        <v>500</v>
      </c>
      <c r="K13" s="84" t="s">
        <v>501</v>
      </c>
      <c r="L13" s="84" t="s">
        <v>502</v>
      </c>
      <c r="M13" s="58" t="s">
        <v>500</v>
      </c>
      <c r="N13" s="84" t="s">
        <v>502</v>
      </c>
      <c r="O13" s="84" t="s">
        <v>474</v>
      </c>
      <c r="AO13" s="58" t="s">
        <v>442</v>
      </c>
      <c r="AP13">
        <v>1.24221995061186E-2</v>
      </c>
      <c r="AQ13" s="75">
        <v>11653</v>
      </c>
      <c r="AR13" s="71">
        <f t="shared" si="21"/>
        <v>1.0260441208098795E-3</v>
      </c>
      <c r="AS13" s="59">
        <v>1.1299999999999999E-2</v>
      </c>
      <c r="AT13" s="59">
        <v>1.2699999999999999E-2</v>
      </c>
      <c r="AV13" s="59">
        <v>1.4102084113315859E-2</v>
      </c>
      <c r="AW13" s="58">
        <v>4387</v>
      </c>
      <c r="AX13" s="71">
        <f t="shared" si="22"/>
        <v>1.780220539464367E-3</v>
      </c>
      <c r="AY13" s="71">
        <f t="shared" si="23"/>
        <v>1.0612851855965701E-2</v>
      </c>
      <c r="AZ13" s="71">
        <f t="shared" si="24"/>
        <v>1.7591316370666018E-2</v>
      </c>
      <c r="BB13" s="59">
        <v>1.1635180783185286E-2</v>
      </c>
      <c r="BC13" s="58">
        <v>1769</v>
      </c>
      <c r="BD13" s="71">
        <f t="shared" si="25"/>
        <v>2.5496542457632007E-3</v>
      </c>
      <c r="BE13" s="71">
        <f t="shared" si="26"/>
        <v>6.6378584614894126E-3</v>
      </c>
      <c r="BF13" s="71">
        <f t="shared" si="27"/>
        <v>1.6632503104881159E-2</v>
      </c>
      <c r="BI13" s="111" t="s">
        <v>503</v>
      </c>
      <c r="BJ13" s="82">
        <v>0.7</v>
      </c>
      <c r="BK13" s="112">
        <v>445646</v>
      </c>
      <c r="BL13" s="82" t="s">
        <v>504</v>
      </c>
      <c r="BM13" s="82">
        <v>56.8</v>
      </c>
      <c r="BN13" s="107">
        <f t="shared" ref="BN13:BN34" si="28">BM13*BJ13/100</f>
        <v>0.39759999999999995</v>
      </c>
    </row>
    <row r="14" spans="1:81" ht="16" x14ac:dyDescent="0.2">
      <c r="B14" s="84" t="s">
        <v>505</v>
      </c>
      <c r="C14" s="85">
        <v>1303</v>
      </c>
      <c r="D14" s="85">
        <v>1090</v>
      </c>
      <c r="E14" s="85">
        <v>213</v>
      </c>
      <c r="F14" s="85">
        <v>713</v>
      </c>
      <c r="G14" s="85">
        <v>425</v>
      </c>
      <c r="H14" s="85">
        <v>170</v>
      </c>
      <c r="I14" s="85">
        <v>118</v>
      </c>
      <c r="J14" s="77">
        <f>G14/$F$14</f>
        <v>0.59607293127629735</v>
      </c>
      <c r="K14" s="77">
        <f t="shared" ref="K14:L14" si="29">H14/$F$14</f>
        <v>0.23842917251051893</v>
      </c>
      <c r="L14" s="77">
        <f t="shared" si="29"/>
        <v>0.16549789621318373</v>
      </c>
      <c r="M14" s="86">
        <f>D14/C14</f>
        <v>0.83653108211818883</v>
      </c>
      <c r="N14" s="86">
        <f>E14/C14</f>
        <v>0.1634689178818112</v>
      </c>
      <c r="O14" s="58" t="s">
        <v>506</v>
      </c>
      <c r="AO14" s="58" t="s">
        <v>507</v>
      </c>
      <c r="AP14" s="58">
        <v>2.1999999999999999E-2</v>
      </c>
      <c r="AQ14" s="58">
        <v>1023</v>
      </c>
      <c r="AR14" s="71">
        <f>SQRT((AP14 * (1 - AP14)) / AQ14)</f>
        <v>4.5860939877542988E-3</v>
      </c>
      <c r="AS14" s="59">
        <f>AP14 - (1.96 * AR14)</f>
        <v>1.3011255784001573E-2</v>
      </c>
      <c r="AT14" s="59">
        <f>AP14 + (1.96 * AR14)</f>
        <v>3.0988744215998426E-2</v>
      </c>
      <c r="AV14" s="59">
        <v>2.2859883302693625E-2</v>
      </c>
      <c r="AW14" s="58">
        <v>1023</v>
      </c>
      <c r="AX14" s="71">
        <f t="shared" si="22"/>
        <v>4.6728044790044203E-3</v>
      </c>
      <c r="AY14" s="71">
        <f t="shared" si="23"/>
        <v>1.3701186523844961E-2</v>
      </c>
      <c r="AZ14" s="71">
        <f t="shared" si="24"/>
        <v>3.2018580081542292E-2</v>
      </c>
      <c r="BB14" s="59">
        <v>3.1165177421591746E-2</v>
      </c>
      <c r="BC14" s="58">
        <v>1023</v>
      </c>
      <c r="BD14" s="71">
        <f t="shared" si="25"/>
        <v>5.4327767021908327E-3</v>
      </c>
      <c r="BE14" s="71">
        <f t="shared" si="26"/>
        <v>2.0516935085297713E-2</v>
      </c>
      <c r="BF14" s="71">
        <f t="shared" si="27"/>
        <v>4.1813419757885779E-2</v>
      </c>
      <c r="BI14" s="111" t="s">
        <v>508</v>
      </c>
      <c r="BJ14" s="82">
        <v>3.1</v>
      </c>
      <c r="BK14" s="112">
        <v>1864304</v>
      </c>
      <c r="BL14" s="82" t="s">
        <v>493</v>
      </c>
      <c r="BM14" s="100">
        <v>53.316300000000005</v>
      </c>
      <c r="BN14" s="107">
        <f t="shared" si="28"/>
        <v>1.6528053000000003</v>
      </c>
    </row>
    <row r="15" spans="1:81" ht="16" x14ac:dyDescent="0.2">
      <c r="B15" s="84" t="s">
        <v>509</v>
      </c>
      <c r="C15" s="85">
        <v>1147</v>
      </c>
      <c r="D15" s="85">
        <v>710</v>
      </c>
      <c r="E15" s="85">
        <v>437</v>
      </c>
      <c r="F15" s="85">
        <v>629</v>
      </c>
      <c r="G15" s="85">
        <v>288</v>
      </c>
      <c r="H15" s="85">
        <v>98</v>
      </c>
      <c r="I15" s="85">
        <v>243</v>
      </c>
      <c r="J15" s="77">
        <f>G15/$F$15</f>
        <v>0.4578696343402226</v>
      </c>
      <c r="K15" s="77">
        <f t="shared" ref="K15:L15" si="30">H15/$F$15</f>
        <v>0.15580286168521462</v>
      </c>
      <c r="L15" s="77">
        <f t="shared" si="30"/>
        <v>0.38632750397456278</v>
      </c>
      <c r="M15" s="86">
        <f t="shared" ref="M15:M18" si="31">D15/C15</f>
        <v>0.61900610287707059</v>
      </c>
      <c r="N15" s="86">
        <f t="shared" ref="N15:N18" si="32">E15/C15</f>
        <v>0.38099389712292936</v>
      </c>
      <c r="O15" s="58" t="s">
        <v>506</v>
      </c>
      <c r="AO15" s="58" t="s">
        <v>510</v>
      </c>
      <c r="AP15" s="58">
        <v>6.0999999999999999E-2</v>
      </c>
      <c r="AQ15" s="58">
        <v>1023</v>
      </c>
      <c r="AR15" s="71">
        <f>SQRT((AP15 * (1 - AP15)) / AQ15)</f>
        <v>7.4827269324786311E-3</v>
      </c>
      <c r="AS15" s="71">
        <f>AP15 - (1.96 * AR15)</f>
        <v>4.633385521234188E-2</v>
      </c>
      <c r="AT15" s="71">
        <f>AP15 + (1.96 * AR15)</f>
        <v>7.566614478765811E-2</v>
      </c>
      <c r="AV15" s="59">
        <v>8.6305323455729055E-2</v>
      </c>
      <c r="AW15" s="58">
        <v>1023</v>
      </c>
      <c r="AX15" s="71">
        <f t="shared" si="22"/>
        <v>8.7797373244725332E-3</v>
      </c>
      <c r="AY15" s="71">
        <f t="shared" si="23"/>
        <v>6.9097038299762895E-2</v>
      </c>
      <c r="AZ15" s="71">
        <f t="shared" si="24"/>
        <v>0.10351360861169522</v>
      </c>
      <c r="BB15" s="59">
        <v>0.12489534758632949</v>
      </c>
      <c r="BC15" s="58">
        <v>1023</v>
      </c>
      <c r="BD15" s="71">
        <f t="shared" si="25"/>
        <v>1.0336304860998012E-2</v>
      </c>
      <c r="BE15" s="71">
        <f t="shared" si="26"/>
        <v>0.10463619005877339</v>
      </c>
      <c r="BF15" s="71">
        <f t="shared" si="27"/>
        <v>0.14515450511388558</v>
      </c>
      <c r="BI15" s="111" t="s">
        <v>511</v>
      </c>
      <c r="BJ15" s="82">
        <v>2.7</v>
      </c>
      <c r="BK15" s="112">
        <v>1587822</v>
      </c>
      <c r="BL15" s="82" t="s">
        <v>493</v>
      </c>
      <c r="BM15" s="100">
        <v>53.316300000000005</v>
      </c>
      <c r="BN15" s="107">
        <f t="shared" si="28"/>
        <v>1.4395401000000001</v>
      </c>
    </row>
    <row r="16" spans="1:81" ht="16" x14ac:dyDescent="0.2">
      <c r="B16" s="84" t="s">
        <v>512</v>
      </c>
      <c r="C16" s="85">
        <v>1025</v>
      </c>
      <c r="D16" s="85">
        <v>493</v>
      </c>
      <c r="E16" s="85">
        <v>532</v>
      </c>
      <c r="F16" s="85">
        <v>564</v>
      </c>
      <c r="G16" s="85">
        <v>163</v>
      </c>
      <c r="H16" s="85">
        <v>78</v>
      </c>
      <c r="I16" s="85">
        <v>323</v>
      </c>
      <c r="J16" s="77">
        <f>G16/$F$16</f>
        <v>0.28900709219858156</v>
      </c>
      <c r="K16" s="77">
        <f t="shared" ref="K16:L16" si="33">H16/$F$16</f>
        <v>0.13829787234042554</v>
      </c>
      <c r="L16" s="77">
        <f t="shared" si="33"/>
        <v>0.57269503546099287</v>
      </c>
      <c r="M16" s="86">
        <f t="shared" si="31"/>
        <v>0.48097560975609754</v>
      </c>
      <c r="N16" s="86">
        <f t="shared" si="32"/>
        <v>0.51902439024390246</v>
      </c>
      <c r="O16" s="58" t="s">
        <v>506</v>
      </c>
      <c r="BI16" s="111" t="s">
        <v>513</v>
      </c>
      <c r="BJ16" s="82">
        <v>1.6</v>
      </c>
      <c r="BK16" s="112">
        <v>972783</v>
      </c>
      <c r="BL16" s="82" t="s">
        <v>493</v>
      </c>
      <c r="BM16" s="100">
        <v>53.316300000000005</v>
      </c>
      <c r="BN16" s="107">
        <f t="shared" si="28"/>
        <v>0.85306080000000006</v>
      </c>
    </row>
    <row r="17" spans="2:66" ht="16" x14ac:dyDescent="0.2">
      <c r="B17" s="84" t="s">
        <v>514</v>
      </c>
      <c r="C17" s="85">
        <v>733</v>
      </c>
      <c r="D17" s="85">
        <v>302</v>
      </c>
      <c r="E17" s="85">
        <v>431</v>
      </c>
      <c r="F17" s="85">
        <v>423</v>
      </c>
      <c r="G17" s="85">
        <v>99</v>
      </c>
      <c r="H17" s="85">
        <v>43</v>
      </c>
      <c r="I17" s="85">
        <v>281</v>
      </c>
      <c r="J17" s="77">
        <f>G17/$F$17</f>
        <v>0.23404255319148937</v>
      </c>
      <c r="K17" s="77">
        <f t="shared" ref="K17:L17" si="34">H17/$F$17</f>
        <v>0.10165484633569739</v>
      </c>
      <c r="L17" s="77">
        <f t="shared" si="34"/>
        <v>0.6643026004728132</v>
      </c>
      <c r="M17" s="86">
        <f t="shared" si="31"/>
        <v>0.4120054570259209</v>
      </c>
      <c r="N17" s="86">
        <f t="shared" si="32"/>
        <v>0.58799454297407916</v>
      </c>
      <c r="O17" s="58" t="s">
        <v>506</v>
      </c>
      <c r="BI17" s="111" t="s">
        <v>515</v>
      </c>
      <c r="BJ17" s="82"/>
      <c r="BK17" s="113"/>
      <c r="BL17" s="82"/>
      <c r="BM17" s="82"/>
      <c r="BN17" s="107">
        <f t="shared" si="28"/>
        <v>0</v>
      </c>
    </row>
    <row r="18" spans="2:66" ht="16" x14ac:dyDescent="0.2">
      <c r="B18" s="84" t="s">
        <v>516</v>
      </c>
      <c r="C18" s="85">
        <v>481</v>
      </c>
      <c r="D18" s="85">
        <v>174</v>
      </c>
      <c r="E18" s="85">
        <v>307</v>
      </c>
      <c r="F18" s="85">
        <v>258</v>
      </c>
      <c r="G18" s="85">
        <v>48</v>
      </c>
      <c r="H18" s="85">
        <v>17</v>
      </c>
      <c r="I18" s="85">
        <v>193</v>
      </c>
      <c r="J18" s="77">
        <f>G18/$F$18</f>
        <v>0.18604651162790697</v>
      </c>
      <c r="K18" s="77">
        <f t="shared" ref="K18:L18" si="35">H18/$F$18</f>
        <v>6.589147286821706E-2</v>
      </c>
      <c r="L18" s="77">
        <f t="shared" si="35"/>
        <v>0.74806201550387597</v>
      </c>
      <c r="M18" s="86">
        <f t="shared" si="31"/>
        <v>0.36174636174636177</v>
      </c>
      <c r="N18" s="86">
        <f t="shared" si="32"/>
        <v>0.63825363825363823</v>
      </c>
      <c r="O18" s="58" t="s">
        <v>506</v>
      </c>
      <c r="BI18" s="111" t="s">
        <v>517</v>
      </c>
      <c r="BJ18" s="82">
        <v>2.5</v>
      </c>
      <c r="BK18" s="112">
        <v>1488387</v>
      </c>
      <c r="BL18" s="82" t="s">
        <v>518</v>
      </c>
      <c r="BM18" s="100">
        <v>31.132899999999996</v>
      </c>
      <c r="BN18" s="107">
        <f t="shared" si="28"/>
        <v>0.77832249999999992</v>
      </c>
    </row>
    <row r="19" spans="2:66" x14ac:dyDescent="0.2">
      <c r="B19" s="58"/>
      <c r="C19" s="58"/>
      <c r="D19" s="58"/>
      <c r="E19" s="58"/>
      <c r="F19" s="58">
        <f>SUM(F14:F18)</f>
        <v>2587</v>
      </c>
      <c r="G19" s="58"/>
      <c r="H19" s="58"/>
      <c r="I19" s="58"/>
      <c r="J19" s="58"/>
      <c r="K19" s="58"/>
      <c r="L19" s="58"/>
      <c r="M19" s="58"/>
      <c r="N19" s="58"/>
      <c r="O19" s="58"/>
      <c r="BI19" s="111" t="s">
        <v>519</v>
      </c>
      <c r="BJ19" s="82">
        <v>1</v>
      </c>
      <c r="BK19" s="112">
        <v>623115</v>
      </c>
      <c r="BL19" s="82" t="s">
        <v>518</v>
      </c>
      <c r="BM19" s="100">
        <v>31.132899999999996</v>
      </c>
      <c r="BN19" s="107">
        <f t="shared" si="28"/>
        <v>0.31132899999999997</v>
      </c>
    </row>
    <row r="20" spans="2:66" x14ac:dyDescent="0.2">
      <c r="BI20" s="111" t="s">
        <v>520</v>
      </c>
      <c r="BJ20" s="82">
        <v>0.5</v>
      </c>
      <c r="BK20" s="112">
        <v>297781</v>
      </c>
      <c r="BL20" s="82" t="s">
        <v>518</v>
      </c>
      <c r="BM20" s="100">
        <v>31.132899999999996</v>
      </c>
      <c r="BN20" s="107">
        <f t="shared" si="28"/>
        <v>0.15566449999999998</v>
      </c>
    </row>
    <row r="21" spans="2:66" ht="16" thickBot="1" x14ac:dyDescent="0.25">
      <c r="BI21" s="111" t="s">
        <v>521</v>
      </c>
      <c r="BJ21" s="82"/>
      <c r="BK21" s="113"/>
      <c r="BL21" s="82"/>
      <c r="BM21" s="82"/>
      <c r="BN21" s="107">
        <f t="shared" si="28"/>
        <v>0</v>
      </c>
    </row>
    <row r="22" spans="2:66" x14ac:dyDescent="0.2">
      <c r="B22" s="131" t="s">
        <v>494</v>
      </c>
      <c r="C22" s="128" t="s">
        <v>522</v>
      </c>
      <c r="D22" s="128"/>
      <c r="E22" s="128"/>
      <c r="F22" s="128" t="s">
        <v>523</v>
      </c>
      <c r="G22" s="128"/>
      <c r="H22" s="128" t="s">
        <v>524</v>
      </c>
      <c r="I22" s="128"/>
      <c r="J22" s="128" t="s">
        <v>525</v>
      </c>
      <c r="K22" s="128"/>
      <c r="L22" s="128"/>
      <c r="M22" s="128" t="s">
        <v>526</v>
      </c>
      <c r="N22" s="128"/>
      <c r="O22" s="128"/>
      <c r="P22" s="128" t="s">
        <v>526</v>
      </c>
      <c r="Q22" s="128"/>
      <c r="R22" s="129"/>
      <c r="BI22" s="111" t="s">
        <v>527</v>
      </c>
      <c r="BJ22" s="82">
        <v>0.8</v>
      </c>
      <c r="BK22" s="112">
        <v>488228</v>
      </c>
      <c r="BL22" s="82" t="s">
        <v>528</v>
      </c>
      <c r="BM22" s="100">
        <v>26.287100000000006</v>
      </c>
      <c r="BN22" s="107">
        <f t="shared" si="28"/>
        <v>0.21029680000000006</v>
      </c>
    </row>
    <row r="23" spans="2:66" ht="25" x14ac:dyDescent="0.2">
      <c r="B23" s="132"/>
      <c r="C23" s="87" t="s">
        <v>529</v>
      </c>
      <c r="D23" s="88" t="s">
        <v>530</v>
      </c>
      <c r="E23" s="88" t="s">
        <v>531</v>
      </c>
      <c r="F23" s="89" t="s">
        <v>532</v>
      </c>
      <c r="G23" s="89" t="s">
        <v>533</v>
      </c>
      <c r="H23" s="89" t="s">
        <v>532</v>
      </c>
      <c r="I23" s="89" t="s">
        <v>533</v>
      </c>
      <c r="J23" s="89" t="s">
        <v>532</v>
      </c>
      <c r="K23" s="89" t="s">
        <v>533</v>
      </c>
      <c r="L23" s="89" t="s">
        <v>499</v>
      </c>
      <c r="M23" s="89" t="s">
        <v>532</v>
      </c>
      <c r="N23" s="89" t="s">
        <v>533</v>
      </c>
      <c r="O23" s="89" t="s">
        <v>499</v>
      </c>
      <c r="P23" s="89" t="s">
        <v>532</v>
      </c>
      <c r="Q23" s="89" t="s">
        <v>533</v>
      </c>
      <c r="R23" s="90" t="s">
        <v>499</v>
      </c>
      <c r="BI23" s="111" t="s">
        <v>534</v>
      </c>
      <c r="BJ23" s="82">
        <v>0.4</v>
      </c>
      <c r="BK23" s="112">
        <v>249593</v>
      </c>
      <c r="BL23" s="82" t="s">
        <v>528</v>
      </c>
      <c r="BM23" s="100">
        <v>26.287100000000006</v>
      </c>
      <c r="BN23" s="107">
        <f t="shared" si="28"/>
        <v>0.10514840000000003</v>
      </c>
    </row>
    <row r="24" spans="2:66" x14ac:dyDescent="0.2">
      <c r="B24" s="91" t="s">
        <v>505</v>
      </c>
      <c r="C24" s="89">
        <v>1303</v>
      </c>
      <c r="D24" s="89">
        <f>C24-E24</f>
        <v>590</v>
      </c>
      <c r="E24" s="89">
        <v>713</v>
      </c>
      <c r="F24" s="89">
        <v>1090</v>
      </c>
      <c r="G24" s="89">
        <v>213</v>
      </c>
      <c r="H24" s="89">
        <f t="shared" ref="H24:I28" si="36">F24-J24</f>
        <v>665</v>
      </c>
      <c r="I24" s="89">
        <f t="shared" si="36"/>
        <v>95</v>
      </c>
      <c r="J24" s="89">
        <v>425</v>
      </c>
      <c r="K24" s="92">
        <v>118</v>
      </c>
      <c r="L24" s="89">
        <v>170</v>
      </c>
      <c r="M24" s="93">
        <f>H24/(H24+I24)</f>
        <v>0.875</v>
      </c>
      <c r="N24" s="93">
        <f>I24/(H24+I24)</f>
        <v>0.125</v>
      </c>
      <c r="O24" s="89" t="s">
        <v>466</v>
      </c>
      <c r="P24" s="93">
        <f>J24/E24</f>
        <v>0.59607293127629735</v>
      </c>
      <c r="Q24" s="93">
        <f>K24/E24</f>
        <v>0.16549789621318373</v>
      </c>
      <c r="R24" s="94">
        <f>L24/E24</f>
        <v>0.23842917251051893</v>
      </c>
      <c r="BI24" s="111" t="s">
        <v>535</v>
      </c>
      <c r="BJ24" s="82">
        <v>0.9</v>
      </c>
      <c r="BK24" s="112">
        <v>513040</v>
      </c>
      <c r="BL24" s="82" t="s">
        <v>528</v>
      </c>
      <c r="BM24" s="100">
        <v>26.287100000000006</v>
      </c>
      <c r="BN24" s="107">
        <f t="shared" si="28"/>
        <v>0.23658390000000004</v>
      </c>
    </row>
    <row r="25" spans="2:66" x14ac:dyDescent="0.2">
      <c r="B25" s="91" t="s">
        <v>509</v>
      </c>
      <c r="C25" s="89">
        <v>1147</v>
      </c>
      <c r="D25" s="89">
        <f t="shared" ref="D25:D28" si="37">C25-E25</f>
        <v>518</v>
      </c>
      <c r="E25" s="89">
        <v>629</v>
      </c>
      <c r="F25" s="89">
        <v>710</v>
      </c>
      <c r="G25" s="89">
        <v>437</v>
      </c>
      <c r="H25" s="89">
        <f t="shared" si="36"/>
        <v>422</v>
      </c>
      <c r="I25" s="89">
        <f t="shared" si="36"/>
        <v>194</v>
      </c>
      <c r="J25" s="89">
        <v>288</v>
      </c>
      <c r="K25" s="92">
        <v>243</v>
      </c>
      <c r="L25" s="89">
        <v>98</v>
      </c>
      <c r="M25" s="93">
        <f t="shared" ref="M25:M28" si="38">H25/(H25+I25)</f>
        <v>0.68506493506493504</v>
      </c>
      <c r="N25" s="93">
        <f t="shared" ref="N25:N27" si="39">I25/(H25+I25)</f>
        <v>0.31493506493506496</v>
      </c>
      <c r="O25" s="89" t="s">
        <v>466</v>
      </c>
      <c r="P25" s="93">
        <f t="shared" ref="P25:P28" si="40">J25/E25</f>
        <v>0.4578696343402226</v>
      </c>
      <c r="Q25" s="93">
        <f t="shared" ref="Q25:Q28" si="41">K25/E25</f>
        <v>0.38632750397456278</v>
      </c>
      <c r="R25" s="94">
        <f t="shared" ref="R25:R28" si="42">L25/E25</f>
        <v>0.15580286168521462</v>
      </c>
      <c r="BI25" s="111" t="s">
        <v>536</v>
      </c>
      <c r="BJ25" s="82">
        <v>0.8</v>
      </c>
      <c r="BK25" s="112">
        <v>467116</v>
      </c>
      <c r="BL25" s="82" t="s">
        <v>528</v>
      </c>
      <c r="BM25" s="100">
        <v>26.287100000000006</v>
      </c>
      <c r="BN25" s="107">
        <f t="shared" si="28"/>
        <v>0.21029680000000006</v>
      </c>
    </row>
    <row r="26" spans="2:66" x14ac:dyDescent="0.2">
      <c r="B26" s="91" t="s">
        <v>512</v>
      </c>
      <c r="C26" s="89">
        <v>1025</v>
      </c>
      <c r="D26" s="89">
        <f t="shared" si="37"/>
        <v>461</v>
      </c>
      <c r="E26" s="89">
        <v>564</v>
      </c>
      <c r="F26" s="89">
        <v>493</v>
      </c>
      <c r="G26" s="89">
        <v>532</v>
      </c>
      <c r="H26" s="89">
        <f t="shared" si="36"/>
        <v>330</v>
      </c>
      <c r="I26" s="89">
        <f t="shared" si="36"/>
        <v>209</v>
      </c>
      <c r="J26" s="89">
        <v>163</v>
      </c>
      <c r="K26" s="92">
        <v>323</v>
      </c>
      <c r="L26" s="89">
        <v>78</v>
      </c>
      <c r="M26" s="93">
        <f t="shared" si="38"/>
        <v>0.61224489795918369</v>
      </c>
      <c r="N26" s="93">
        <f t="shared" si="39"/>
        <v>0.38775510204081631</v>
      </c>
      <c r="O26" s="89" t="s">
        <v>466</v>
      </c>
      <c r="P26" s="93">
        <f t="shared" si="40"/>
        <v>0.28900709219858156</v>
      </c>
      <c r="Q26" s="93">
        <f t="shared" si="41"/>
        <v>0.57269503546099287</v>
      </c>
      <c r="R26" s="94">
        <f t="shared" si="42"/>
        <v>0.13829787234042554</v>
      </c>
      <c r="BI26" s="111" t="s">
        <v>537</v>
      </c>
      <c r="BJ26" s="82"/>
      <c r="BK26" s="113"/>
      <c r="BL26" s="82"/>
      <c r="BM26" s="100"/>
      <c r="BN26" s="107">
        <f t="shared" si="28"/>
        <v>0</v>
      </c>
    </row>
    <row r="27" spans="2:66" x14ac:dyDescent="0.2">
      <c r="B27" s="91" t="s">
        <v>514</v>
      </c>
      <c r="C27" s="89">
        <v>733</v>
      </c>
      <c r="D27" s="89">
        <f t="shared" si="37"/>
        <v>310</v>
      </c>
      <c r="E27" s="89">
        <v>423</v>
      </c>
      <c r="F27" s="89">
        <v>302</v>
      </c>
      <c r="G27" s="89">
        <v>431</v>
      </c>
      <c r="H27" s="89">
        <f t="shared" si="36"/>
        <v>203</v>
      </c>
      <c r="I27" s="89">
        <f t="shared" si="36"/>
        <v>150</v>
      </c>
      <c r="J27" s="89">
        <v>99</v>
      </c>
      <c r="K27" s="92">
        <v>281</v>
      </c>
      <c r="L27" s="89">
        <v>43</v>
      </c>
      <c r="M27" s="93">
        <f t="shared" si="38"/>
        <v>0.57507082152974509</v>
      </c>
      <c r="N27" s="93">
        <f t="shared" si="39"/>
        <v>0.42492917847025496</v>
      </c>
      <c r="O27" s="89" t="s">
        <v>466</v>
      </c>
      <c r="P27" s="93">
        <f t="shared" si="40"/>
        <v>0.23404255319148937</v>
      </c>
      <c r="Q27" s="93">
        <f t="shared" si="41"/>
        <v>0.6643026004728132</v>
      </c>
      <c r="R27" s="94">
        <f t="shared" si="42"/>
        <v>0.10165484633569739</v>
      </c>
      <c r="BI27" s="111" t="s">
        <v>538</v>
      </c>
      <c r="BJ27" s="82">
        <v>0.1</v>
      </c>
      <c r="BK27" s="112">
        <v>67757</v>
      </c>
      <c r="BL27" s="82" t="s">
        <v>539</v>
      </c>
      <c r="BM27" s="100">
        <v>27.128499999999995</v>
      </c>
      <c r="BN27" s="107">
        <f t="shared" si="28"/>
        <v>2.7128499999999996E-2</v>
      </c>
    </row>
    <row r="28" spans="2:66" ht="16" thickBot="1" x14ac:dyDescent="0.25">
      <c r="B28" s="95" t="s">
        <v>516</v>
      </c>
      <c r="C28" s="96">
        <v>481</v>
      </c>
      <c r="D28" s="96">
        <f t="shared" si="37"/>
        <v>223</v>
      </c>
      <c r="E28" s="96">
        <v>258</v>
      </c>
      <c r="F28" s="96">
        <v>174</v>
      </c>
      <c r="G28" s="96">
        <v>307</v>
      </c>
      <c r="H28" s="96">
        <f t="shared" si="36"/>
        <v>126</v>
      </c>
      <c r="I28" s="96">
        <f t="shared" si="36"/>
        <v>114</v>
      </c>
      <c r="J28" s="96">
        <v>48</v>
      </c>
      <c r="K28" s="97">
        <v>193</v>
      </c>
      <c r="L28" s="96">
        <v>17</v>
      </c>
      <c r="M28" s="98">
        <f t="shared" si="38"/>
        <v>0.52500000000000002</v>
      </c>
      <c r="N28" s="98">
        <f>I28/(H28+I28)</f>
        <v>0.47499999999999998</v>
      </c>
      <c r="O28" s="96" t="s">
        <v>466</v>
      </c>
      <c r="P28" s="98">
        <f t="shared" si="40"/>
        <v>0.18604651162790697</v>
      </c>
      <c r="Q28" s="98">
        <f t="shared" si="41"/>
        <v>0.74806201550387597</v>
      </c>
      <c r="R28" s="99">
        <f t="shared" si="42"/>
        <v>6.589147286821706E-2</v>
      </c>
      <c r="BI28" s="111" t="s">
        <v>540</v>
      </c>
      <c r="BJ28" s="82">
        <v>0.2</v>
      </c>
      <c r="BK28" s="112">
        <v>100964</v>
      </c>
      <c r="BL28" s="82" t="s">
        <v>539</v>
      </c>
      <c r="BM28" s="100">
        <v>27.128499999999995</v>
      </c>
      <c r="BN28" s="107">
        <f t="shared" si="28"/>
        <v>5.4256999999999993E-2</v>
      </c>
    </row>
    <row r="29" spans="2:66" x14ac:dyDescent="0.2">
      <c r="BI29" s="111" t="s">
        <v>541</v>
      </c>
      <c r="BJ29" s="82">
        <v>74.400000000000006</v>
      </c>
      <c r="BK29" s="112">
        <v>44355044</v>
      </c>
      <c r="BL29" s="82" t="s">
        <v>539</v>
      </c>
      <c r="BM29" s="100">
        <v>27.128499999999995</v>
      </c>
      <c r="BN29" s="107">
        <f t="shared" si="28"/>
        <v>20.183603999999999</v>
      </c>
    </row>
    <row r="30" spans="2:66" x14ac:dyDescent="0.2">
      <c r="BI30" s="111" t="s">
        <v>542</v>
      </c>
      <c r="BJ30" s="82">
        <v>0.9</v>
      </c>
      <c r="BK30" s="112">
        <v>507473</v>
      </c>
      <c r="BL30" s="82" t="s">
        <v>539</v>
      </c>
      <c r="BM30" s="100">
        <v>27.128499999999995</v>
      </c>
      <c r="BN30" s="107">
        <f t="shared" si="28"/>
        <v>0.24415649999999997</v>
      </c>
    </row>
    <row r="31" spans="2:66" x14ac:dyDescent="0.2">
      <c r="BI31" s="111" t="s">
        <v>543</v>
      </c>
      <c r="BJ31" s="82">
        <v>6.2</v>
      </c>
      <c r="BK31" s="112">
        <v>3667993</v>
      </c>
      <c r="BL31" s="82" t="s">
        <v>539</v>
      </c>
      <c r="BM31" s="100">
        <v>27.128499999999995</v>
      </c>
      <c r="BN31" s="107">
        <f t="shared" si="28"/>
        <v>1.6819669999999995</v>
      </c>
    </row>
    <row r="32" spans="2:66" x14ac:dyDescent="0.2">
      <c r="BI32" s="111" t="s">
        <v>528</v>
      </c>
      <c r="BJ32" s="82"/>
      <c r="BK32" s="82"/>
      <c r="BL32" s="82"/>
      <c r="BM32" s="100"/>
      <c r="BN32" s="107">
        <f t="shared" si="28"/>
        <v>0</v>
      </c>
    </row>
    <row r="33" spans="61:66" x14ac:dyDescent="0.2">
      <c r="BI33" s="111" t="s">
        <v>544</v>
      </c>
      <c r="BJ33" s="82">
        <v>0.6</v>
      </c>
      <c r="BK33" s="106">
        <v>331856</v>
      </c>
      <c r="BL33" s="82" t="s">
        <v>545</v>
      </c>
      <c r="BM33" s="100">
        <v>26.287100000000006</v>
      </c>
      <c r="BN33" s="107">
        <f t="shared" si="28"/>
        <v>0.15772260000000002</v>
      </c>
    </row>
    <row r="34" spans="61:66" x14ac:dyDescent="0.2">
      <c r="BI34" s="104" t="s">
        <v>546</v>
      </c>
      <c r="BJ34" s="82">
        <v>1.6</v>
      </c>
      <c r="BK34" s="106">
        <v>923776</v>
      </c>
      <c r="BL34" s="82" t="s">
        <v>545</v>
      </c>
      <c r="BM34" s="100">
        <v>26.287100000000006</v>
      </c>
      <c r="BN34" s="107">
        <f t="shared" si="28"/>
        <v>0.42059360000000012</v>
      </c>
    </row>
    <row r="35" spans="61:66" ht="16" thickBot="1" x14ac:dyDescent="0.25">
      <c r="BI35" s="108" t="s">
        <v>547</v>
      </c>
      <c r="BJ35" s="109"/>
      <c r="BK35" s="109"/>
      <c r="BL35" s="109"/>
      <c r="BM35" s="109"/>
      <c r="BN35" s="110">
        <f>SUM(BN12:BN34)</f>
        <v>29.706556599999999</v>
      </c>
    </row>
  </sheetData>
  <mergeCells count="16">
    <mergeCell ref="P22:R22"/>
    <mergeCell ref="J12:L12"/>
    <mergeCell ref="M12:O12"/>
    <mergeCell ref="B22:B23"/>
    <mergeCell ref="C22:E22"/>
    <mergeCell ref="F22:G22"/>
    <mergeCell ref="H22:I22"/>
    <mergeCell ref="J22:L22"/>
    <mergeCell ref="M22:O22"/>
    <mergeCell ref="E4:F4"/>
    <mergeCell ref="BJ9:BK9"/>
    <mergeCell ref="BI1:BM1"/>
    <mergeCell ref="BT1:BV1"/>
    <mergeCell ref="AS1:AV1"/>
    <mergeCell ref="AW9:AX9"/>
    <mergeCell ref="BD9:BE9"/>
  </mergeCells>
  <pageMargins left="0.7" right="0.7" top="0.75" bottom="0.75" header="0.3" footer="0.3"/>
  <pageSetup paperSize="9" orientation="portrait"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9</vt:i4>
      </vt:variant>
    </vt:vector>
  </HeadingPairs>
  <TitlesOfParts>
    <vt:vector size="9" baseType="lpstr">
      <vt:lpstr>Time Table</vt:lpstr>
      <vt:lpstr>PGX ACS studies </vt:lpstr>
      <vt:lpstr>Model Structure </vt:lpstr>
      <vt:lpstr>Sheet1</vt:lpstr>
      <vt:lpstr>Model-1</vt:lpstr>
      <vt:lpstr>Model-2</vt:lpstr>
      <vt:lpstr>Parameters.STEMI</vt:lpstr>
      <vt:lpstr>Parameters.NSTEMI</vt:lpstr>
      <vt:lpstr>Intitial-Calculations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Alireza Mahboub-Ahari</dc:creator>
  <cp:keywords/>
  <dc:description/>
  <cp:lastModifiedBy>Joe hilton Hilton</cp:lastModifiedBy>
  <cp:revision/>
  <dcterms:created xsi:type="dcterms:W3CDTF">2015-06-05T18:17:20Z</dcterms:created>
  <dcterms:modified xsi:type="dcterms:W3CDTF">2025-02-18T09:37:36Z</dcterms:modified>
  <cp:category/>
  <cp:contentStatus/>
</cp:coreProperties>
</file>